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d.docs.live.net/E61FD26D7C5CC3DB/Documents/"/>
    </mc:Choice>
  </mc:AlternateContent>
  <xr:revisionPtr revIDLastSave="0" documentId="8_{A5479655-1EC2-4FB4-9C87-A0849D66F6DC}" xr6:coauthVersionLast="47" xr6:coauthVersionMax="47" xr10:uidLastSave="{00000000-0000-0000-0000-000000000000}"/>
  <bookViews>
    <workbookView xWindow="-105" yWindow="0" windowWidth="12765" windowHeight="15585" xr2:uid="{961C46E2-456A-449F-886E-A0803AED155C}"/>
  </bookViews>
  <sheets>
    <sheet name="Summary" sheetId="5" r:id="rId1"/>
    <sheet name="PIPE" sheetId="1" r:id="rId2"/>
    <sheet name="FITTINGS" sheetId="3" r:id="rId3"/>
    <sheet name="FLOW CONTROL" sheetId="4" r:id="rId4"/>
  </sheets>
  <definedNames>
    <definedName name="_xlnm.Print_Area" localSheetId="2">FITTINGS!$A$1:$G$279</definedName>
    <definedName name="_xlnm.Print_Area" localSheetId="3">'FLOW CONTROL'!$A$1:$H$20</definedName>
    <definedName name="_xlnm.Print_Area" localSheetId="1">PIPE!$A$1:$G$27</definedName>
    <definedName name="_xlnm.Print_Titles" localSheetId="2">FITTINGS!$3:$3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4" i="3" l="1"/>
  <c r="G275" i="3"/>
  <c r="M275" i="3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6" i="3"/>
  <c r="L57" i="3"/>
  <c r="L58" i="3"/>
  <c r="L60" i="3"/>
  <c r="L61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2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8" i="3"/>
  <c r="L259" i="3"/>
  <c r="L260" i="3"/>
  <c r="L261" i="3"/>
  <c r="L262" i="3"/>
  <c r="L263" i="3"/>
  <c r="L264" i="3"/>
  <c r="L265" i="3"/>
  <c r="L266" i="3"/>
  <c r="L267" i="3"/>
  <c r="L268" i="3"/>
  <c r="L270" i="3"/>
  <c r="L271" i="3"/>
  <c r="L272" i="3"/>
  <c r="L273" i="3"/>
  <c r="H4" i="1"/>
  <c r="J20" i="4" l="1"/>
  <c r="F11" i="5" s="1"/>
  <c r="E27" i="1"/>
  <c r="D9" i="5" s="1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D5" i="4"/>
  <c r="D20" i="4" s="1"/>
  <c r="D11" i="5" s="1"/>
  <c r="I4" i="4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H17" i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E168" i="3"/>
  <c r="L168" i="3" s="1"/>
  <c r="E269" i="3"/>
  <c r="L269" i="3" s="1"/>
  <c r="E192" i="3"/>
  <c r="L192" i="3" s="1"/>
  <c r="E243" i="3"/>
  <c r="L243" i="3" s="1"/>
  <c r="E241" i="3"/>
  <c r="L241" i="3" s="1"/>
  <c r="E257" i="3"/>
  <c r="L257" i="3" s="1"/>
  <c r="E62" i="3"/>
  <c r="L62" i="3" s="1"/>
  <c r="E59" i="3"/>
  <c r="L59" i="3" s="1"/>
  <c r="E55" i="3"/>
  <c r="L55" i="3" s="1"/>
  <c r="L275" i="3" s="1"/>
  <c r="F10" i="5" s="1"/>
  <c r="E275" i="3" l="1"/>
  <c r="D10" i="5" s="1"/>
  <c r="F27" i="1"/>
  <c r="E9" i="5" s="1"/>
  <c r="H27" i="1"/>
  <c r="F9" i="5" s="1"/>
  <c r="F12" i="5" s="1"/>
  <c r="I5" i="4"/>
  <c r="I20" i="4" s="1"/>
</calcChain>
</file>

<file path=xl/sharedStrings.xml><?xml version="1.0" encoding="utf-8"?>
<sst xmlns="http://schemas.openxmlformats.org/spreadsheetml/2006/main" count="1117" uniqueCount="585">
  <si>
    <t>Schedule 80 Inventory</t>
  </si>
  <si>
    <t>As of: April 2, 2025</t>
  </si>
  <si>
    <t>Ships from: Porterdale, Georgia</t>
  </si>
  <si>
    <t>Category</t>
  </si>
  <si>
    <t>Manufacturer</t>
  </si>
  <si>
    <t>Unit Count</t>
  </si>
  <si>
    <t>Length (ft)</t>
  </si>
  <si>
    <t>List Value</t>
  </si>
  <si>
    <t>Pipe</t>
  </si>
  <si>
    <t>Xirtec/IPEX</t>
  </si>
  <si>
    <t>Fittings</t>
  </si>
  <si>
    <t>Spears</t>
  </si>
  <si>
    <t>Flow Control</t>
  </si>
  <si>
    <t>Hayward</t>
  </si>
  <si>
    <t xml:space="preserve">Notes: </t>
  </si>
  <si>
    <t>1. All fittings and flow control devices are in their original packaging. Can be sold by the pallet or individually.</t>
  </si>
  <si>
    <t>2. Pipe is both loose and bundled. Can be rebundled to any count</t>
  </si>
  <si>
    <t>3. Highlight Index</t>
  </si>
  <si>
    <t xml:space="preserve">                Yellow: Review for accuracy and/or completeness</t>
  </si>
  <si>
    <t xml:space="preserve">                Pink: Updated and/or completed entry</t>
  </si>
  <si>
    <t>XIRTEC IPEX PIPE</t>
  </si>
  <si>
    <t>DIAMETER</t>
  </si>
  <si>
    <t>TYPE</t>
  </si>
  <si>
    <t>PART #</t>
  </si>
  <si>
    <t>LENGTH</t>
  </si>
  <si>
    <t>QUANITY</t>
  </si>
  <si>
    <t>GROSS LENGTH</t>
  </si>
  <si>
    <t>Consolidated P/S 2024 List (per/ft)</t>
  </si>
  <si>
    <t xml:space="preserve">TOTAL </t>
  </si>
  <si>
    <t>ONLINE PRICE</t>
  </si>
  <si>
    <t>15% off Price</t>
  </si>
  <si>
    <t>1"</t>
  </si>
  <si>
    <t>1.25"</t>
  </si>
  <si>
    <t>CPVC</t>
  </si>
  <si>
    <t>019209</t>
  </si>
  <si>
    <t>1.5"</t>
  </si>
  <si>
    <t>019211</t>
  </si>
  <si>
    <t>2"</t>
  </si>
  <si>
    <t>2.5"</t>
  </si>
  <si>
    <t>3"</t>
  </si>
  <si>
    <t>4"</t>
  </si>
  <si>
    <t>019219</t>
  </si>
  <si>
    <t>6"</t>
  </si>
  <si>
    <t>019220</t>
  </si>
  <si>
    <t>8"</t>
  </si>
  <si>
    <t>019221</t>
  </si>
  <si>
    <t>10"</t>
  </si>
  <si>
    <t>019222</t>
  </si>
  <si>
    <t>12"</t>
  </si>
  <si>
    <t>PVC</t>
  </si>
  <si>
    <t xml:space="preserve">xirtec </t>
  </si>
  <si>
    <t>SPEARS FITTINGS</t>
  </si>
  <si>
    <t>SCHEDULE</t>
  </si>
  <si>
    <t>DISCRIPTION</t>
  </si>
  <si>
    <t>QUANTITY</t>
  </si>
  <si>
    <t>SPEARS MSRP</t>
  </si>
  <si>
    <t>Column11</t>
  </si>
  <si>
    <t>Column12</t>
  </si>
  <si>
    <t>Column13</t>
  </si>
  <si>
    <t>Column14</t>
  </si>
  <si>
    <t>Extended</t>
  </si>
  <si>
    <t>15% off PRICE</t>
  </si>
  <si>
    <t>817-120C</t>
  </si>
  <si>
    <t>45deg Socket Coupling</t>
  </si>
  <si>
    <t>827-120C</t>
  </si>
  <si>
    <t>45deg ST Elbow Spigot X Socket</t>
  </si>
  <si>
    <t>3975-670</t>
  </si>
  <si>
    <t>12" x 10" Reducing Wye Socket Sch 80 PVC</t>
  </si>
  <si>
    <t>-</t>
  </si>
  <si>
    <t>817-120</t>
  </si>
  <si>
    <t>827-120</t>
  </si>
  <si>
    <t>801-120F</t>
  </si>
  <si>
    <t>Tee Socket</t>
  </si>
  <si>
    <t>854-120</t>
  </si>
  <si>
    <t>Van Stone Flange</t>
  </si>
  <si>
    <t>802-664</t>
  </si>
  <si>
    <t>12"x12"x4" Tee Socket</t>
  </si>
  <si>
    <t>806-120F</t>
  </si>
  <si>
    <t>90deg Elbow Socket</t>
  </si>
  <si>
    <t>801-666F</t>
  </si>
  <si>
    <t>8"x8"x6" Tee Socket</t>
  </si>
  <si>
    <t>837-666</t>
  </si>
  <si>
    <t>12"x6" Reducing Bushing Spigot X Sock</t>
  </si>
  <si>
    <t>837-668</t>
  </si>
  <si>
    <t>12"x8" Reducing Bushing Spigot X Sock</t>
  </si>
  <si>
    <t>837-670</t>
  </si>
  <si>
    <t>12"x10" Reducing Bushing Spigot X Sock</t>
  </si>
  <si>
    <t>809-120</t>
  </si>
  <si>
    <t>90deg ST Elbow Spigot X Socket</t>
  </si>
  <si>
    <t>801-668F</t>
  </si>
  <si>
    <t>12"x12"x8" Tee Socket</t>
  </si>
  <si>
    <t>856-120</t>
  </si>
  <si>
    <t>829-100F</t>
  </si>
  <si>
    <t xml:space="preserve">Coupling </t>
  </si>
  <si>
    <t>875-100CF</t>
  </si>
  <si>
    <t>10" Wye Socket Sch 80 100 PSI FAB CPVC</t>
  </si>
  <si>
    <t>875-628F</t>
  </si>
  <si>
    <t>10" x 8" Reducing Wye Socket Sch 80 100 PSI FAB PVC</t>
  </si>
  <si>
    <t>3901-100TEST</t>
  </si>
  <si>
    <t>Test Tee Socket X Thread w/ Plug</t>
  </si>
  <si>
    <t>3906-100</t>
  </si>
  <si>
    <t>3906-100C</t>
  </si>
  <si>
    <t>3978-100C</t>
  </si>
  <si>
    <t>Clean-out Adapter Spigot X Plug</t>
  </si>
  <si>
    <t>801-623F</t>
  </si>
  <si>
    <t>10" x 2" Reducing Tee Socket Sch80 Fab</t>
  </si>
  <si>
    <t>801-626F</t>
  </si>
  <si>
    <t>10" x 6" Reducing Tee Socket Sch80 Fab</t>
  </si>
  <si>
    <t>801-624F</t>
  </si>
  <si>
    <t>10' x 4" Reducing Tee Socket Sch80 Fab</t>
  </si>
  <si>
    <t>806-100C</t>
  </si>
  <si>
    <t>806-100F</t>
  </si>
  <si>
    <t>806-100LSF</t>
  </si>
  <si>
    <t xml:space="preserve">LS 90deg Elbow Socket </t>
  </si>
  <si>
    <t>817-100</t>
  </si>
  <si>
    <t>45deg Elbow Socket</t>
  </si>
  <si>
    <t>817-100C</t>
  </si>
  <si>
    <t>827-100</t>
  </si>
  <si>
    <t>45deg Elbow Spigot X Socket</t>
  </si>
  <si>
    <t>827-100C</t>
  </si>
  <si>
    <t>829-100C</t>
  </si>
  <si>
    <t>Coupling Socket</t>
  </si>
  <si>
    <t>829-624FE</t>
  </si>
  <si>
    <t>10"x4" Eccentric Reducer Coupling</t>
  </si>
  <si>
    <t>829-628</t>
  </si>
  <si>
    <t>10" x 8"  Reducer Coupling Socket</t>
  </si>
  <si>
    <t>837-628</t>
  </si>
  <si>
    <t>10" x 8" Reducer Bushing Spigot X Socket</t>
  </si>
  <si>
    <t>854-100</t>
  </si>
  <si>
    <t>Van Stone Flange Socket 150</t>
  </si>
  <si>
    <t>856-100</t>
  </si>
  <si>
    <t>875-624F</t>
  </si>
  <si>
    <t>10" x 4" Red Wye Socket Sch80 100 PSI Fab</t>
  </si>
  <si>
    <t>809-100C</t>
  </si>
  <si>
    <t>10 CPVC 90 ST ELL SPIGOTXSOC SCH80</t>
  </si>
  <si>
    <t>876-624F</t>
  </si>
  <si>
    <t>10X4 PVC RED DBL-WYE SOC SCH80 G</t>
  </si>
  <si>
    <t>801-582</t>
  </si>
  <si>
    <t xml:space="preserve">8”x4” t-connector </t>
  </si>
  <si>
    <t>829-585CFE</t>
  </si>
  <si>
    <t>8” x 6” CPVC Pressure Fitting</t>
  </si>
  <si>
    <t>837-585</t>
  </si>
  <si>
    <t xml:space="preserve">8”x6” bushing </t>
  </si>
  <si>
    <t>875-080</t>
  </si>
  <si>
    <t xml:space="preserve">8”x8”x8” 45deg Y </t>
  </si>
  <si>
    <t>875-080F</t>
  </si>
  <si>
    <t>8" Wye Socket Sch 80 100 PSI FAB PVC</t>
  </si>
  <si>
    <t>875-582CF</t>
  </si>
  <si>
    <t>8" x 4" Reducing Wye Socket Sch 80 100 PSI FAB CPVC</t>
  </si>
  <si>
    <t>875-582F</t>
  </si>
  <si>
    <t>8" x 4" Reducing Wye Socket Sch 80 100 PSI FAB PVC</t>
  </si>
  <si>
    <t>875-585CF</t>
  </si>
  <si>
    <t>8" x 6" Reducing Wye Socket Sch 80 100 PSI FAB CPVC</t>
  </si>
  <si>
    <t>875-585F</t>
  </si>
  <si>
    <t>8" x 6" Reducing Wye Socket Sch 80 100 PSI FAB PVC</t>
  </si>
  <si>
    <t>801-580CF</t>
  </si>
  <si>
    <t>8" x 3" Reducing Tee Socket Sch80 Fab</t>
  </si>
  <si>
    <t>801-585</t>
  </si>
  <si>
    <t>8" x 6" Reducing Tee Socket</t>
  </si>
  <si>
    <t>806-080</t>
  </si>
  <si>
    <t>856-080</t>
  </si>
  <si>
    <t>Van Stone Flange Spigot Class 150</t>
  </si>
  <si>
    <t>817-080C</t>
  </si>
  <si>
    <t>809-080</t>
  </si>
  <si>
    <t>854-080C</t>
  </si>
  <si>
    <t>806-080C</t>
  </si>
  <si>
    <t>3901-080CTEST</t>
  </si>
  <si>
    <t>Test Tee Soc X Thread W/Plug</t>
  </si>
  <si>
    <t>875-582</t>
  </si>
  <si>
    <t>8"x8"x 4" Reducing Wye Socket Sch80 100 PSI</t>
  </si>
  <si>
    <t>875-585</t>
  </si>
  <si>
    <t>8"x8"x6" Reducing Wye Socket Sch80 100 PSI</t>
  </si>
  <si>
    <t>3906-080</t>
  </si>
  <si>
    <t>3901-080TEST</t>
  </si>
  <si>
    <t>809-080C</t>
  </si>
  <si>
    <t>817-080</t>
  </si>
  <si>
    <t>3906-080C</t>
  </si>
  <si>
    <t>829-080</t>
  </si>
  <si>
    <t>829-582FE</t>
  </si>
  <si>
    <t>8"x4" Eccentric Red Coupling Soc Sch80 Fab</t>
  </si>
  <si>
    <t>3906-080PT</t>
  </si>
  <si>
    <t>P-Trap Socket</t>
  </si>
  <si>
    <t>801-080</t>
  </si>
  <si>
    <t>8" Tee Socket</t>
  </si>
  <si>
    <t>827-080C</t>
  </si>
  <si>
    <t>827-080</t>
  </si>
  <si>
    <t>829-582F</t>
  </si>
  <si>
    <t>Reducer Coupling Socket Sch80 Fab</t>
  </si>
  <si>
    <t>854-080</t>
  </si>
  <si>
    <t>Van Stone Slip Flange</t>
  </si>
  <si>
    <t>817-060C</t>
  </si>
  <si>
    <t>806-060</t>
  </si>
  <si>
    <t>6" 90deg Elbow Socket</t>
  </si>
  <si>
    <t>837-532</t>
  </si>
  <si>
    <t>6"x4" Reducer Bushing Spigot X Socket</t>
  </si>
  <si>
    <t>801-527CF</t>
  </si>
  <si>
    <t>6"x11/2" Reducing Tee Socket Sch80 Fab</t>
  </si>
  <si>
    <t>801-530CF</t>
  </si>
  <si>
    <t>6"x3" Reducing Tee Socket Sch80 Fab</t>
  </si>
  <si>
    <t>854-060</t>
  </si>
  <si>
    <t>Van Stone Flange Socket Class 100</t>
  </si>
  <si>
    <t>854-060C</t>
  </si>
  <si>
    <t>6 CPVC VAN STONE FLANGE SOC CL150</t>
  </si>
  <si>
    <t>875-060</t>
  </si>
  <si>
    <t>Wye Socket Sch80 150 PSI</t>
  </si>
  <si>
    <t>856-060C</t>
  </si>
  <si>
    <t>Van Stone Flange Spigot Class150</t>
  </si>
  <si>
    <t>856-060</t>
  </si>
  <si>
    <t>809-060</t>
  </si>
  <si>
    <t>827-060C</t>
  </si>
  <si>
    <t>827-060</t>
  </si>
  <si>
    <t>817-060</t>
  </si>
  <si>
    <t>816-060</t>
  </si>
  <si>
    <t>22.5deg Elbow</t>
  </si>
  <si>
    <t>829-530</t>
  </si>
  <si>
    <t>6"x3" Reducing Coupling Socket</t>
  </si>
  <si>
    <t>829-532FE</t>
  </si>
  <si>
    <t>6"x4" Eccentric Red Coupling Soc Sch80 Fab</t>
  </si>
  <si>
    <t>829-532CFE</t>
  </si>
  <si>
    <t>847-060C</t>
  </si>
  <si>
    <t>Cap</t>
  </si>
  <si>
    <t>837-528</t>
  </si>
  <si>
    <t>6"x2" Reducer Bushing Spigot X Socket</t>
  </si>
  <si>
    <t>3906-060C</t>
  </si>
  <si>
    <t>3906-060</t>
  </si>
  <si>
    <t>90deb Elbow Socket</t>
  </si>
  <si>
    <t>875-530</t>
  </si>
  <si>
    <t>6"x6"x3" Reducing Wye</t>
  </si>
  <si>
    <t>875-532</t>
  </si>
  <si>
    <t>6"x6"x4" Reducing Wye Socket Sch80 150 PSI</t>
  </si>
  <si>
    <t>801-527</t>
  </si>
  <si>
    <t>6"x11/2" Reducing Tee Socket</t>
  </si>
  <si>
    <t>801-060</t>
  </si>
  <si>
    <t>801-532</t>
  </si>
  <si>
    <t>6"x6"x4" Reducing Wye Socket</t>
  </si>
  <si>
    <t>801-528CF</t>
  </si>
  <si>
    <t>6"x6"x2" Reducing Tee Socket Sch80 Fab</t>
  </si>
  <si>
    <t>829-060</t>
  </si>
  <si>
    <t>806-060C</t>
  </si>
  <si>
    <t>3906-060PT</t>
  </si>
  <si>
    <t xml:space="preserve"> 837-422C</t>
  </si>
  <si>
    <t>4”x3” CPVC REDUCING BUSHING SPIGOTXSOC SCH80</t>
  </si>
  <si>
    <t>829-419</t>
  </si>
  <si>
    <t>4”x 1.5” Reducing Coupling Socket</t>
  </si>
  <si>
    <t>829-420</t>
  </si>
  <si>
    <t xml:space="preserve">4”x2” Reducing Coupling </t>
  </si>
  <si>
    <t>829-422</t>
  </si>
  <si>
    <t xml:space="preserve">4”x3” Reducing Coupling </t>
  </si>
  <si>
    <t>837-422</t>
  </si>
  <si>
    <t>4”x3” Reducer Bushing, 4 x 3 in, Spigot x Socket</t>
  </si>
  <si>
    <t>847-040</t>
  </si>
  <si>
    <t xml:space="preserve">4” cap </t>
  </si>
  <si>
    <t>876-040F</t>
  </si>
  <si>
    <t>4” Standard Double Wye Socket Sch80 100PSI Fab</t>
  </si>
  <si>
    <t>837-416</t>
  </si>
  <si>
    <t>4"x3/4" Reducer Bushing Spig x Soc</t>
  </si>
  <si>
    <t>837-420</t>
  </si>
  <si>
    <t>4"x2" Reducer Bushing Spigot X Socket</t>
  </si>
  <si>
    <t>3978-040C</t>
  </si>
  <si>
    <t>829-420C</t>
  </si>
  <si>
    <t>4"x2" Reducing Coupling Socket</t>
  </si>
  <si>
    <t>806-040</t>
  </si>
  <si>
    <t>806-040C</t>
  </si>
  <si>
    <t>847-040C</t>
  </si>
  <si>
    <t>817-040C</t>
  </si>
  <si>
    <t>809-040</t>
  </si>
  <si>
    <t>90deg Street Elbow SpigotxSoc</t>
  </si>
  <si>
    <t>827-040</t>
  </si>
  <si>
    <t>45deg Street Elbow SpigotxSoc</t>
  </si>
  <si>
    <t>856-040</t>
  </si>
  <si>
    <t>829-420CFE</t>
  </si>
  <si>
    <t>4"x2" Eccentric Red Coupling Soc Sch80 Fab</t>
  </si>
  <si>
    <t>829-422CFE</t>
  </si>
  <si>
    <t>4"x3" Eccentric Red Coupling Soc Sch80 Fab</t>
  </si>
  <si>
    <t>829-422FE</t>
  </si>
  <si>
    <t>829-040</t>
  </si>
  <si>
    <t>827-040C</t>
  </si>
  <si>
    <t>45deg Street Elbow Spigot Socket</t>
  </si>
  <si>
    <t>817-040</t>
  </si>
  <si>
    <t>853-040</t>
  </si>
  <si>
    <t>Blind Flange</t>
  </si>
  <si>
    <t>854-040</t>
  </si>
  <si>
    <t>801-040</t>
  </si>
  <si>
    <t>875-420</t>
  </si>
  <si>
    <t>4"x4"x2" Reducing Wye Socket 150 PSI</t>
  </si>
  <si>
    <t>3906-040</t>
  </si>
  <si>
    <t>801-422C</t>
  </si>
  <si>
    <t>4"x4"x3" CPVC Reducing Tee Socket</t>
  </si>
  <si>
    <t>875-422C</t>
  </si>
  <si>
    <t>4"x4"x3" CPVC Reducing Wye Socket 150 PSI</t>
  </si>
  <si>
    <t>801-422</t>
  </si>
  <si>
    <t>4"x4"x3" Reducing Tee Socket</t>
  </si>
  <si>
    <t>801-419C</t>
  </si>
  <si>
    <t>4"x4"x1.5" CPVC Reducing Tee Socket</t>
  </si>
  <si>
    <t>801-417</t>
  </si>
  <si>
    <t>4"x4"x1" Reducing Tee Socket</t>
  </si>
  <si>
    <t>875-040</t>
  </si>
  <si>
    <t>4" Standard Wye Socket 150 PSI</t>
  </si>
  <si>
    <t>875-040C</t>
  </si>
  <si>
    <t>4" CPVC Standard Wye Socket 150 PSI</t>
  </si>
  <si>
    <t>3906-040PT</t>
  </si>
  <si>
    <t>P-Trap</t>
  </si>
  <si>
    <t>801-338</t>
  </si>
  <si>
    <t>3”x3”x2” Reducing Tee-Socket</t>
  </si>
  <si>
    <t xml:space="preserve">806-030 </t>
  </si>
  <si>
    <t>3” Standard 90 Deg Elbow Socket</t>
  </si>
  <si>
    <t>809-030</t>
  </si>
  <si>
    <t xml:space="preserve">3" PVC 90 STREET ELBOW SPIGOTXSOC SCH80 </t>
  </si>
  <si>
    <t>829-338</t>
  </si>
  <si>
    <t>3”x2” Reducing Coupling  Socket</t>
  </si>
  <si>
    <t xml:space="preserve">847-030 </t>
  </si>
  <si>
    <t>3” cap socket</t>
  </si>
  <si>
    <t>806-030C</t>
  </si>
  <si>
    <t>90deg CPVC Elbow Socket</t>
  </si>
  <si>
    <t>856-030</t>
  </si>
  <si>
    <t>Van Stone Spigot Flange</t>
  </si>
  <si>
    <t>854-030</t>
  </si>
  <si>
    <t>Van Stone Flange Socket</t>
  </si>
  <si>
    <t>801-030C</t>
  </si>
  <si>
    <t>CPVC Standard Tee Socket</t>
  </si>
  <si>
    <t>854-030C</t>
  </si>
  <si>
    <t>CPVC Van Stone Flange Socket</t>
  </si>
  <si>
    <t>827-030</t>
  </si>
  <si>
    <t>3" 45deg Street Elbow Spigot x Socket</t>
  </si>
  <si>
    <t>827-030C</t>
  </si>
  <si>
    <t>CPVC 45deg Street Elbow Spigot x Socket</t>
  </si>
  <si>
    <t>875-030C</t>
  </si>
  <si>
    <t>CPVC 45deg Wye Socket</t>
  </si>
  <si>
    <t>875-338</t>
  </si>
  <si>
    <t>3"x3"x2" Reducing Wye Socket</t>
  </si>
  <si>
    <t>801-335C</t>
  </si>
  <si>
    <t>3"x3"x1" CPVC Reducing Tee Socket</t>
  </si>
  <si>
    <t>809-030C</t>
  </si>
  <si>
    <t>90deg ST Elbow Spigot x Socket, CPVC</t>
  </si>
  <si>
    <t>3906-030C</t>
  </si>
  <si>
    <t>90deg Elbow Socket, CPVC</t>
  </si>
  <si>
    <t>829-338CFE</t>
  </si>
  <si>
    <t>3"x2" Eccentric Reducing CPLONG Socket CPVC</t>
  </si>
  <si>
    <t>801-335</t>
  </si>
  <si>
    <t>3"x3"x1" Reducing Tee Socket</t>
  </si>
  <si>
    <t>878-030CSR</t>
  </si>
  <si>
    <t>Steel Reinforced Fitting</t>
  </si>
  <si>
    <t>801-334C</t>
  </si>
  <si>
    <t>3"x3"x3/4" Reducing Tee Socket</t>
  </si>
  <si>
    <t>817-030C</t>
  </si>
  <si>
    <t>3978-030C</t>
  </si>
  <si>
    <t>Clean-out Adapter Spigot X Thrd Plug</t>
  </si>
  <si>
    <t>837-335</t>
  </si>
  <si>
    <t>3"x1" Reducing Bushing</t>
  </si>
  <si>
    <t>837-338</t>
  </si>
  <si>
    <t>3"x2" Reducing Bushing</t>
  </si>
  <si>
    <t>847-030C</t>
  </si>
  <si>
    <t>CPVC Cap Socket</t>
  </si>
  <si>
    <t>829-030</t>
  </si>
  <si>
    <t>Coupling SocketxSocket</t>
  </si>
  <si>
    <t>801-337C</t>
  </si>
  <si>
    <t>3"x3"x11/2" Reducing Tee Socket</t>
  </si>
  <si>
    <t>829-030C</t>
  </si>
  <si>
    <t>CPVC Coupling Socket</t>
  </si>
  <si>
    <t>837-334</t>
  </si>
  <si>
    <t>3X3/4 PVC RED BUSHING SPIGOTXSOC SCH80</t>
  </si>
  <si>
    <t>875-030</t>
  </si>
  <si>
    <t xml:space="preserve"> 3 PVC WYE SOC SCH80 150PSI</t>
  </si>
  <si>
    <t>817-030</t>
  </si>
  <si>
    <t>3 PVC 45 ELL SOC SCH80</t>
  </si>
  <si>
    <t>856-030C</t>
  </si>
  <si>
    <t xml:space="preserve"> 3 CPVC VAN STONE FLANGE SPIGOT CL150</t>
  </si>
  <si>
    <t>806-020</t>
  </si>
  <si>
    <t>2 PVC 90 ELL SOC SCH80</t>
  </si>
  <si>
    <t xml:space="preserve">       25.92</t>
  </si>
  <si>
    <t>829-020</t>
  </si>
  <si>
    <t>2” SxS Coupling</t>
  </si>
  <si>
    <t>837-247</t>
  </si>
  <si>
    <t>2X1/2 PVC RED BUSHING SPIGOTXSOC SCH80</t>
  </si>
  <si>
    <t>837-248</t>
  </si>
  <si>
    <t xml:space="preserve">2”x 3/4” bushing </t>
  </si>
  <si>
    <t>838-248SR</t>
  </si>
  <si>
    <t>2” x 3/4” RED BUSH SPIGOTXSRFPT</t>
  </si>
  <si>
    <t>875-020</t>
  </si>
  <si>
    <t>2" PVC WYE SOCKET SCH80 235PSI</t>
  </si>
  <si>
    <t>878-020CSR</t>
  </si>
  <si>
    <t>2 CPVC SPG FEM ADAPTER SPGXSRFPT SCH80</t>
  </si>
  <si>
    <t>876-020F</t>
  </si>
  <si>
    <t>2 PVC DBL-WYE SOC SCH80 100PSI G</t>
  </si>
  <si>
    <t>897-020C</t>
  </si>
  <si>
    <t>2 CPVC UNION SOCXSOC EPDM</t>
  </si>
  <si>
    <t>801-248C</t>
  </si>
  <si>
    <t>2X3/4 CPVC RED TEE SOC SCH80</t>
  </si>
  <si>
    <t>806-020C</t>
  </si>
  <si>
    <t>2 CPVC 90 ELL SOC SCH80</t>
  </si>
  <si>
    <t>829-249CFE</t>
  </si>
  <si>
    <t>2X1 CPVC ECC RED COUPLING SOC SCH80 FAB</t>
  </si>
  <si>
    <t>829-248C</t>
  </si>
  <si>
    <t>2X3/4 CPVC RED COUPLING SOC SCH80</t>
  </si>
  <si>
    <t>854-020</t>
  </si>
  <si>
    <t>2 PVC VAN STONE FLANGE SOC CL150 150PSI</t>
  </si>
  <si>
    <t>854-020C</t>
  </si>
  <si>
    <t>2 CPVC VAN STONE FLG SOC CL150 150PSI</t>
  </si>
  <si>
    <t>856-020</t>
  </si>
  <si>
    <t>2 PVC VAN STONE FLANGE SPIGOT CL150</t>
  </si>
  <si>
    <t>817-020C</t>
  </si>
  <si>
    <t>2 CPVC 45 ELL SOC SCH80</t>
  </si>
  <si>
    <t>817-020</t>
  </si>
  <si>
    <t>2 PVC 45 ELL SOC SCH80</t>
  </si>
  <si>
    <t>3906-020PT</t>
  </si>
  <si>
    <t>2 PVC P-TRAP SOC SCH80</t>
  </si>
  <si>
    <t>809-020</t>
  </si>
  <si>
    <t>2 PVC 90 ST ELL SPIGOTXSOC SCH80</t>
  </si>
  <si>
    <t>827-020</t>
  </si>
  <si>
    <t>2 PVC 45 ST ELL SPIGOTXSOC SCH80</t>
  </si>
  <si>
    <t>801-249C</t>
  </si>
  <si>
    <t>2X1 CPVC RED TEE SOC SCH80</t>
  </si>
  <si>
    <t>801-250</t>
  </si>
  <si>
    <t>2X1-1/4 PVC RED TEE SOC SCH80</t>
  </si>
  <si>
    <t>829-249</t>
  </si>
  <si>
    <t>2X1 PVC RED COUPLING SOC SCH80</t>
  </si>
  <si>
    <t>829-250</t>
  </si>
  <si>
    <t>2X1-1/4 PVC RED COUPLING SOC SCH80</t>
  </si>
  <si>
    <t>5427-020C</t>
  </si>
  <si>
    <t>2 CPVC BUTTERFLY CHECK VALVE SPIGOT EPDM</t>
  </si>
  <si>
    <t>838-249CSR</t>
  </si>
  <si>
    <t>2X1 CPVC RED BUSH SPIGOTXSRFPT SCH80</t>
  </si>
  <si>
    <t>829-251</t>
  </si>
  <si>
    <t>2X1-1/2 PVC RED COUPLING SCH80</t>
  </si>
  <si>
    <t>836-020</t>
  </si>
  <si>
    <t>2 PVC MALE ADAPTER MPTXSOC SCH80</t>
  </si>
  <si>
    <t>837-249</t>
  </si>
  <si>
    <t>2X1 PVC RED BUSHING SPIGOTXSOC SCH80</t>
  </si>
  <si>
    <t>829-247C</t>
  </si>
  <si>
    <t>2X1/2 CPVC RED COUPLING SOC SCH80</t>
  </si>
  <si>
    <t>806-020S</t>
  </si>
  <si>
    <t>2 PVC SWEEP ELL SOC SCH80</t>
  </si>
  <si>
    <t>829-020C</t>
  </si>
  <si>
    <t xml:space="preserve"> 2 CPVC COUPLING SOC SCH80</t>
  </si>
  <si>
    <t>809-020C</t>
  </si>
  <si>
    <t xml:space="preserve"> 2 CPVC 90 ST ELL SPIGOTXSOC SCH80</t>
  </si>
  <si>
    <t>5422A-015C</t>
  </si>
  <si>
    <t xml:space="preserve">1.5” CPVC Butterfly Check valve EPDM O-ring </t>
  </si>
  <si>
    <t>801-211C</t>
  </si>
  <si>
    <t>1.5”x1.5”x1” CPVC Reducing Tee Socket</t>
  </si>
  <si>
    <t>817-015C</t>
  </si>
  <si>
    <t>1.5” 45deg  Elbow Socket</t>
  </si>
  <si>
    <t>YS22C8-015C</t>
  </si>
  <si>
    <t>1-1/2 CPVC Y STRAINER SOC EPDM C8 MESH</t>
  </si>
  <si>
    <t>801-210c</t>
  </si>
  <si>
    <t>1-1/2X3/4 CPVC RED TEE SOC SCH80</t>
  </si>
  <si>
    <t>801-209c</t>
  </si>
  <si>
    <t>1-1/2X1/2 CPVC RED TEE SOC SCH80</t>
  </si>
  <si>
    <t>806-015c</t>
  </si>
  <si>
    <t>1-1/2 CPVC 90 ELL SOC SCH80</t>
  </si>
  <si>
    <t>854-015</t>
  </si>
  <si>
    <t>1-1/2 PVC VAN STONE FLG SOC CL150 150PSI</t>
  </si>
  <si>
    <t>856-015</t>
  </si>
  <si>
    <t>1-1/2 PVC VAN STONE FLANGE SPIGOT CL150</t>
  </si>
  <si>
    <t>801-015C</t>
  </si>
  <si>
    <t>1-1/2 CPVC TEE SOC SCH80</t>
  </si>
  <si>
    <t>801-211</t>
  </si>
  <si>
    <t>1-1/2X1 PVC RED TEE SOC SCH80</t>
  </si>
  <si>
    <t>878-015CSR</t>
  </si>
  <si>
    <t xml:space="preserve"> 1-1/2 CPVC SPG FEM ADAPTER SPGXFPT</t>
  </si>
  <si>
    <t>837-210</t>
  </si>
  <si>
    <t>1-1/2X3/4 PVC RED BUSH SPIGOTXSOC SCH80</t>
  </si>
  <si>
    <t>809-015</t>
  </si>
  <si>
    <t>1-1/2 PVC 90 ST ELL SPIGOTXSOC SCH80</t>
  </si>
  <si>
    <t>2223-015C</t>
  </si>
  <si>
    <t>1-1/2 CPVC TU BALL CHECK VALVE FLGD EPDM</t>
  </si>
  <si>
    <t>837-210C</t>
  </si>
  <si>
    <t>1-1/2X3/4 CPVC RED BUSH SPIGOTXSOC SCH80</t>
  </si>
  <si>
    <t>806-012</t>
  </si>
  <si>
    <t>1-1/4 PVC 90 ELL SOC SCH80</t>
  </si>
  <si>
    <t xml:space="preserve">801-168 </t>
  </si>
  <si>
    <t>11/4x11/4x1" Tee</t>
  </si>
  <si>
    <t>806-010C</t>
  </si>
  <si>
    <t>1 CPVC 90 ELL SOC SCH80</t>
  </si>
  <si>
    <t>817-010C</t>
  </si>
  <si>
    <t>1” 45deg  Elbow Socket</t>
  </si>
  <si>
    <t xml:space="preserve">836-010 </t>
  </si>
  <si>
    <t>1 PVC MALE ADAPTER MPTXSOC SCH80</t>
  </si>
  <si>
    <t>837-130</t>
  </si>
  <si>
    <t>1”x 1/2” Reducer Bushing Spigot x Socket</t>
  </si>
  <si>
    <t>837-131C</t>
  </si>
  <si>
    <t>1”x3/4” Reducer Bushing Spigot x Socket</t>
  </si>
  <si>
    <t>861-131</t>
  </si>
  <si>
    <t xml:space="preserve">1”x3/4” Ruducing Adapter Spigot x MNPT -male threaded </t>
  </si>
  <si>
    <t xml:space="preserve">878-128csr </t>
  </si>
  <si>
    <t>1X1/4 CPVC RED SPG FEM ADAPTER SPGXSRFPT</t>
  </si>
  <si>
    <t>897-010C</t>
  </si>
  <si>
    <t>1” PVC UNION SOCXSOC EPDM</t>
  </si>
  <si>
    <t>835-010CSR</t>
  </si>
  <si>
    <t>1 CPVC FEMALE ADAPTER SOCXSRFPT SCH80</t>
  </si>
  <si>
    <t>878-010CSR</t>
  </si>
  <si>
    <t>1 CPVC SPG FEM ADAPTER SPGXSRFPT SCH80</t>
  </si>
  <si>
    <t>801-010</t>
  </si>
  <si>
    <t>1 PVC TEE SOC SCH80</t>
  </si>
  <si>
    <t>801-010C</t>
  </si>
  <si>
    <t>1 CPVC TEE SOC SCH80</t>
  </si>
  <si>
    <t>809-010C</t>
  </si>
  <si>
    <t>1 CPVC 90 ST ELL SPIGOTXSOC SCH80</t>
  </si>
  <si>
    <t>835-010SR</t>
  </si>
  <si>
    <t>1 PVC FEMALE ADAPTER SOCXSRFPT SCH80</t>
  </si>
  <si>
    <t>829-131C</t>
  </si>
  <si>
    <t>1X3/4 CPVC RED COUPLING SOC SCH80</t>
  </si>
  <si>
    <t>806-010</t>
  </si>
  <si>
    <t>1 PVC 90 ELL SOC SCH80</t>
  </si>
  <si>
    <t>817-010</t>
  </si>
  <si>
    <t>1 PVC 45 ELL SOC SCH80</t>
  </si>
  <si>
    <t>801-131C</t>
  </si>
  <si>
    <t>1X3/4 CPVC RED TEE SOC SCH80</t>
  </si>
  <si>
    <t>829-010</t>
  </si>
  <si>
    <t>1 PVC COUPLING SOC SCH80</t>
  </si>
  <si>
    <t>809-010</t>
  </si>
  <si>
    <t>1 PVC 90 ST ELL SPIGOTXSOC SCH80</t>
  </si>
  <si>
    <t>801-131</t>
  </si>
  <si>
    <t>1X3/4 PVC RED TEE SOC SCH80</t>
  </si>
  <si>
    <t>854-010</t>
  </si>
  <si>
    <t>1 PVC LE VAN STONE FLG SOC CL150 150PSI</t>
  </si>
  <si>
    <t>878-128SRBL</t>
  </si>
  <si>
    <t>1X1/4 PVC LE RED SPG FEM ADPT SPFXSRFPT</t>
  </si>
  <si>
    <t>817-007</t>
  </si>
  <si>
    <t>3/4” 45deg Elbow Socket</t>
  </si>
  <si>
    <t xml:space="preserve">836-007 </t>
  </si>
  <si>
    <t>3/4 PVC MALE ADAPTER MPTXSOC SCH80</t>
  </si>
  <si>
    <t>3629-007C</t>
  </si>
  <si>
    <t>3/4 CPVC TU2K STANDARD BV SOC/FPT EPDM</t>
  </si>
  <si>
    <t>806-007C</t>
  </si>
  <si>
    <t>3/4 CPVC 90 ELL SOC SCH80</t>
  </si>
  <si>
    <t>806-007</t>
  </si>
  <si>
    <t>3/4 PVC 90 ELL SOC SCH80</t>
  </si>
  <si>
    <t>878-007CSR</t>
  </si>
  <si>
    <t>3/4 CPVC SPG FEM ADAPTER SPGXSRFPT SCH80</t>
  </si>
  <si>
    <t>897-007C</t>
  </si>
  <si>
    <t>3/4 CPVC UNION SOCXSOC EPDM</t>
  </si>
  <si>
    <t>899-007C</t>
  </si>
  <si>
    <t>3/4 CPVC UNION SOCXFPT EPDM</t>
  </si>
  <si>
    <t xml:space="preserve">802-072csr </t>
  </si>
  <si>
    <t>1/2”x1/2”x1/4” CPVC REDUCING TEE SOCXSRFPT SCH80</t>
  </si>
  <si>
    <t>806-005C</t>
  </si>
  <si>
    <t>1/2” 90deg Elbow Socket</t>
  </si>
  <si>
    <t>801-005</t>
  </si>
  <si>
    <t>1/2” TEE SOCKET</t>
  </si>
  <si>
    <t>801-005C</t>
  </si>
  <si>
    <t>1/2 CPVC TEE SOC SCH80</t>
  </si>
  <si>
    <t>848-005CSR</t>
  </si>
  <si>
    <t>1/2 CPVC CAP SRFPT SCH80</t>
  </si>
  <si>
    <t>835-005CSR</t>
  </si>
  <si>
    <t>1/2 CPVC FEMALE ADAPTER SOCXSRFPT SCH80</t>
  </si>
  <si>
    <t>836-005C</t>
  </si>
  <si>
    <t>1/2 CPVC MALE ADAPTER MPTXSOC SCH80</t>
  </si>
  <si>
    <t>3629-005</t>
  </si>
  <si>
    <t>1/2 PVC TU2K STANDARD BV SOC/FPT EPDM</t>
  </si>
  <si>
    <t>817-005C</t>
  </si>
  <si>
    <t>1/2 CPVC 45 ELL SOC SCH80</t>
  </si>
  <si>
    <t>835-005C</t>
  </si>
  <si>
    <t>1/2 CPVC FEMALE ADAPTER SOCXFPT SCH80</t>
  </si>
  <si>
    <t>878-005CSR</t>
  </si>
  <si>
    <t>1/2 CPVC SPG FEM ADAPTER SPGXSRFPT SCH80</t>
  </si>
  <si>
    <t>TOTALS</t>
  </si>
  <si>
    <t>FLOW CONTROL</t>
  </si>
  <si>
    <t>DIAMETER (")</t>
  </si>
  <si>
    <t>DESCRIPTION</t>
  </si>
  <si>
    <t>MANUFACTURER</t>
  </si>
  <si>
    <t>HAYWARD 2024 List</t>
  </si>
  <si>
    <t>Extended2</t>
  </si>
  <si>
    <t>Lugged, Gear-operated Butterfly Valve, EPDM Liner and Seals</t>
  </si>
  <si>
    <t>HAYWARD</t>
  </si>
  <si>
    <t>BYV11120A0EGI00</t>
  </si>
  <si>
    <t>BYV11100A0EGI00</t>
  </si>
  <si>
    <t>BYV11080A0EGI00</t>
  </si>
  <si>
    <t>BYV11060A0EGI00</t>
  </si>
  <si>
    <t>Lugged, Lever-operated Butterfly Valve, EPDM Liner and Seals</t>
  </si>
  <si>
    <t>BYV11040A0ELI00</t>
  </si>
  <si>
    <t xml:space="preserve">         250-700</t>
  </si>
  <si>
    <t>BYV22040A0ELI00</t>
  </si>
  <si>
    <t>BYV22030A0ELI00</t>
  </si>
  <si>
    <t xml:space="preserve">        750-950</t>
  </si>
  <si>
    <t>True Union Ball Valve, Socket, EPDM O-Ring</t>
  </si>
  <si>
    <t>TBH2300A0SE0000</t>
  </si>
  <si>
    <t>True Union Ball Valve, Socket and threaded end, EPDM O-Ring</t>
  </si>
  <si>
    <t>TBH2150ASTE0000</t>
  </si>
  <si>
    <t>TBH1200ASTE0000</t>
  </si>
  <si>
    <t>TBH2100ASTE0000</t>
  </si>
  <si>
    <t>TBH1075ASTE0000</t>
  </si>
  <si>
    <t>TBH2050ASTE0000</t>
  </si>
  <si>
    <t>TBH1050ASTE0000</t>
  </si>
  <si>
    <t>TBH2200ASTE0000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</si>
</sst>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474747"/>
      <name val="Aptos Narrow"/>
      <family val="2"/>
    </font>
    <font>
      <sz val="11"/>
      <color theme="1"/>
      <name val="Aptos Narrow"/>
      <family val="2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44" fontId="0" fillId="0" borderId="0" xfId="1" applyFont="1"/>
    <xf numFmtId="8" fontId="0" fillId="0" borderId="0" xfId="1" applyNumberFormat="1" applyFont="1"/>
    <xf numFmtId="0" fontId="3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4" fillId="0" borderId="0" xfId="2"/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0" fontId="5" fillId="0" borderId="0" xfId="0" applyFont="1"/>
    <xf numFmtId="0" fontId="6" fillId="0" borderId="0" xfId="2" applyFont="1"/>
    <xf numFmtId="12" fontId="0" fillId="0" borderId="0" xfId="0" applyNumberFormat="1" applyAlignment="1">
      <alignment horizontal="center"/>
    </xf>
    <xf numFmtId="12" fontId="0" fillId="0" borderId="0" xfId="0" quotePrefix="1" applyNumberFormat="1" applyAlignment="1">
      <alignment horizontal="center"/>
    </xf>
    <xf numFmtId="44" fontId="0" fillId="0" borderId="0" xfId="1" applyFont="1" applyFill="1"/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4" fontId="0" fillId="0" borderId="0" xfId="0" applyNumberFormat="1"/>
    <xf numFmtId="4" fontId="0" fillId="0" borderId="0" xfId="0" applyNumberFormat="1"/>
    <xf numFmtId="2" fontId="7" fillId="0" borderId="0" xfId="0" applyNumberFormat="1" applyFont="1"/>
    <xf numFmtId="0" fontId="8" fillId="0" borderId="0" xfId="0" applyFont="1"/>
    <xf numFmtId="43" fontId="8" fillId="0" borderId="0" xfId="3" applyFont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/>
    <xf numFmtId="0" fontId="0" fillId="0" borderId="0" xfId="0" quotePrefix="1" applyAlignment="1">
      <alignment horizontal="right"/>
    </xf>
    <xf numFmtId="3" fontId="0" fillId="0" borderId="0" xfId="0" applyNumberFormat="1"/>
    <xf numFmtId="3" fontId="0" fillId="0" borderId="4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/>
    </xf>
    <xf numFmtId="3" fontId="0" fillId="0" borderId="10" xfId="0" applyNumberFormat="1" applyBorder="1"/>
    <xf numFmtId="164" fontId="9" fillId="0" borderId="10" xfId="0" applyNumberFormat="1" applyFont="1" applyBorder="1"/>
    <xf numFmtId="44" fontId="0" fillId="0" borderId="0" xfId="1" applyFont="1" applyBorder="1"/>
    <xf numFmtId="44" fontId="0" fillId="0" borderId="0" xfId="1" applyFont="1" applyFill="1" applyBorder="1"/>
    <xf numFmtId="164" fontId="0" fillId="0" borderId="0" xfId="1" applyNumberFormat="1" applyFont="1" applyFill="1" applyBorder="1"/>
    <xf numFmtId="0" fontId="11" fillId="0" borderId="0" xfId="0" applyFont="1"/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3" fillId="0" borderId="0" xfId="0" applyFont="1"/>
    <xf numFmtId="0" fontId="9" fillId="0" borderId="0" xfId="0" applyFont="1"/>
    <xf numFmtId="44" fontId="0" fillId="0" borderId="8" xfId="1" applyFont="1" applyBorder="1" applyAlignment="1">
      <alignment horizontal="center" vertical="top" wrapText="1"/>
    </xf>
    <xf numFmtId="44" fontId="0" fillId="0" borderId="9" xfId="1" applyFont="1" applyBorder="1" applyAlignment="1">
      <alignment horizontal="center" vertical="top"/>
    </xf>
    <xf numFmtId="44" fontId="9" fillId="0" borderId="10" xfId="1" applyFont="1" applyBorder="1"/>
    <xf numFmtId="44" fontId="0" fillId="0" borderId="0" xfId="1" applyFont="1" applyBorder="1" applyAlignment="1">
      <alignment horizontal="center" vertical="top" wrapText="1"/>
    </xf>
    <xf numFmtId="44" fontId="0" fillId="0" borderId="0" xfId="1" applyFont="1" applyBorder="1" applyAlignment="1">
      <alignment horizontal="center" vertical="top"/>
    </xf>
    <xf numFmtId="44" fontId="0" fillId="0" borderId="0" xfId="1" applyFont="1" applyBorder="1" applyAlignment="1">
      <alignment horizontal="center"/>
    </xf>
    <xf numFmtId="164" fontId="0" fillId="0" borderId="4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44" fontId="0" fillId="0" borderId="12" xfId="1" applyFont="1" applyBorder="1" applyAlignment="1">
      <alignment horizontal="center"/>
    </xf>
    <xf numFmtId="164" fontId="0" fillId="2" borderId="0" xfId="0" applyNumberFormat="1" applyFill="1"/>
    <xf numFmtId="0" fontId="0" fillId="3" borderId="0" xfId="0" applyFill="1"/>
    <xf numFmtId="2" fontId="12" fillId="0" borderId="0" xfId="0" applyNumberFormat="1" applyFont="1"/>
    <xf numFmtId="0" fontId="0" fillId="0" borderId="12" xfId="0" applyBorder="1" applyAlignment="1">
      <alignment horizontal="center"/>
    </xf>
    <xf numFmtId="0" fontId="12" fillId="0" borderId="0" xfId="0" applyFont="1"/>
    <xf numFmtId="0" fontId="0" fillId="0" borderId="0" xfId="0" applyAlignment="1">
      <alignment wrapText="1"/>
    </xf>
    <xf numFmtId="0" fontId="0" fillId="0" borderId="0" xfId="0" applyNumberForma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21">
    <dxf>
      <numFmt numFmtId="164" formatCode="&quot;$&quot;#,##0.00"/>
    </dxf>
    <dxf>
      <numFmt numFmtId="164" formatCode="&quot;$&quot;#,##0.0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2" formatCode="0.00"/>
    </dxf>
    <dxf>
      <numFmt numFmtId="17" formatCode="#\ ?/?"/>
      <alignment horizontal="center" vertical="bottom" textRotation="0" wrapText="0" indent="0" justifyLastLine="0" shrinkToFit="0" readingOrder="0"/>
    </dxf>
    <dxf>
      <numFmt numFmtId="164" formatCode="&quot;$&quot;#,##0.0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3" formatCode="#,##0"/>
    </dxf>
    <dxf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0C59789-6E6F-4BD6-A720-7ADBF0ACAEDC}" name="Table6" displayName="Table6" ref="A3:J27" totalsRowShown="0">
  <autoFilter ref="A3:J27" xr:uid="{D0C59789-6E6F-4BD6-A720-7ADBF0ACAEDC}"/>
  <tableColumns count="10">
    <tableColumn id="1" xr3:uid="{2382FE65-4233-4629-8506-A1AEC96E964D}" name="DIAMETER" dataDxfId="20"/>
    <tableColumn id="3" xr3:uid="{CFD3E4B6-CC33-45C0-AE82-8BED0BF5B251}" name="TYPE"/>
    <tableColumn id="4" xr3:uid="{4AD758ED-11C0-4509-9F77-7F2741CA635C}" name="PART #" dataDxfId="19"/>
    <tableColumn id="5" xr3:uid="{DBD3C98C-D660-41C7-BFA1-83A5D70FFBD1}" name="LENGTH"/>
    <tableColumn id="6" xr3:uid="{A4778424-AE0F-4505-97B5-1518B3AA75E4}" name="QUANITY"/>
    <tableColumn id="7" xr3:uid="{308055FB-D0CE-4EEC-9D3B-9C254C40950C}" name="GROSS LENGTH" dataDxfId="18"/>
    <tableColumn id="8" xr3:uid="{069EDC59-3C52-41BF-BF09-5E6D1F28F9D9}" name="Consolidated P/S 2024 List (per/ft)" dataDxfId="17" dataCellStyle="Currency"/>
    <tableColumn id="9" xr3:uid="{BF30F93D-773C-4CEE-849E-C90598AAD4C8}" name="TOTAL " dataDxfId="16"/>
    <tableColumn id="2" xr3:uid="{5798FC91-4491-462E-9E7D-D97B6F43A717}" name="ONLINE PRICE"/>
    <tableColumn id="10" xr3:uid="{945C341E-3781-4D7F-BF71-CBB6C253C426}" name="15% off Pric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B30BB57-7682-4362-BE89-7BE4EC53804E}" name="Table5" displayName="Table5" ref="A3:M276" totalsRowShown="0">
  <autoFilter ref="A3:M276" xr:uid="{5B30BB57-7682-4362-BE89-7BE4EC53804E}"/>
  <tableColumns count="13">
    <tableColumn id="1" xr3:uid="{32A18700-08EF-46F2-87FF-1495CCCD395F}" name="SCHEDULE"/>
    <tableColumn id="2" xr3:uid="{0E51A83B-16B4-4922-902A-80F74B443C5C}" name="DIAMETER" dataDxfId="15"/>
    <tableColumn id="4" xr3:uid="{32F24D86-D8A6-4A24-A858-3DBC8A45DACC}" name="PART #" dataDxfId="14"/>
    <tableColumn id="5" xr3:uid="{B470F1FD-5BBC-4815-BDCD-46D5CD064D06}" name="DISCRIPTION"/>
    <tableColumn id="6" xr3:uid="{04F5261F-1EB6-487A-87D1-E16BDD44766C}" name="QUANTITY"/>
    <tableColumn id="7" xr3:uid="{7E8E3E36-8694-46E9-A6DF-305A4A2FB121}" name="TYPE"/>
    <tableColumn id="8" xr3:uid="{F95C4669-785E-463A-BA25-CACF9DADA533}" name="SPEARS MSRP"/>
    <tableColumn id="11" xr3:uid="{BAA4B7B5-831B-423A-9C9A-3CAD4AA338D7}" name="Column11"/>
    <tableColumn id="12" xr3:uid="{81491412-EC81-4A69-93E7-003D5FF5A98A}" name="Column12"/>
    <tableColumn id="13" xr3:uid="{7E9B88CB-2F22-459D-A4A4-11B65C6BA8B8}" name="Column13"/>
    <tableColumn id="14" xr3:uid="{2088BD8E-61F0-46DA-8733-76E7A6D87E85}" name="Column14"/>
    <tableColumn id="20" xr3:uid="{71E4A7CB-338A-44AD-B675-947D092ABAF8}" name="Extended" dataDxfId="13">
      <calculatedColumnFormula>Table5[[#This Row],[SPEARS MSRP]]*Table5[[#This Row],[QUANTITY]]</calculatedColumnFormula>
    </tableColumn>
    <tableColumn id="3" xr3:uid="{4C77DCD3-218A-4FC9-AF4E-82349BDEA4C8}" name="15% off PRICE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B3F328-613B-4AD8-89D2-A6DE2509858E}" name="Table1" displayName="Table1" ref="A3:L18" totalsRowShown="0" headerRowDxfId="12" headerRowBorderDxfId="10" tableBorderDxfId="11">
  <autoFilter ref="A3:L18" xr:uid="{ABB3F328-613B-4AD8-89D2-A6DE2509858E}"/>
  <tableColumns count="12">
    <tableColumn id="1" xr3:uid="{44AECCF2-D300-4BC1-80A9-29EADD2F0F45}" name="SCHEDULE" dataDxfId="9"/>
    <tableColumn id="2" xr3:uid="{A1DC7BA7-3697-4415-AFF5-251A488C09D8}" name="DIAMETER (&quot;)" dataDxfId="8"/>
    <tableColumn id="3" xr3:uid="{D22685E9-C63A-43F0-BBD4-2C49973A57B5}" name="DESCRIPTION" dataDxfId="7"/>
    <tableColumn id="4" xr3:uid="{EEF54500-0151-426F-8A9D-CB8E7FD71FC1}" name="QUANTITY" dataDxfId="6"/>
    <tableColumn id="5" xr3:uid="{362705DB-3BED-4870-839E-1839A4AFF36E}" name="MANUFACTURER" dataDxfId="5"/>
    <tableColumn id="6" xr3:uid="{3B9E8023-C436-4289-83DB-9D88E3D919D8}" name="PART #" dataDxfId="4"/>
    <tableColumn id="7" xr3:uid="{F13DCA1B-8E7F-44F5-ADDA-69C6C55F448F}" name="TYPE" dataDxfId="3"/>
    <tableColumn id="8" xr3:uid="{3D5F6A19-6736-4324-8746-4028791D77C4}" name="HAYWARD 2024 List" dataDxfId="2"/>
    <tableColumn id="9" xr3:uid="{15D87C91-3E57-4704-B2F3-D06A8AD90E44}" name="Extended" dataDxfId="1">
      <calculatedColumnFormula>PRODUCT(D4,H4)</calculatedColumnFormula>
    </tableColumn>
    <tableColumn id="10" xr3:uid="{0334150E-935D-4FAC-9E25-0F5C8FB94907}" name="Extended2" dataDxfId="0">
      <calculatedColumnFormula>Table1[[#This Row],[HAYWARD 2024 List]]*Table1[[#This Row],[QUANTITY]]</calculatedColumnFormula>
    </tableColumn>
    <tableColumn id="11" xr3:uid="{11EC8511-F0F6-4755-8783-36719E3013BB}" name="ONLINE PRICE"/>
    <tableColumn id="12" xr3:uid="{759B3403-B407-44A8-92F9-830AA166E6CE}" name="15% off PRIC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9C05-DC61-416C-B876-7FF5D0110DA5}">
  <dimension ref="B3:F20"/>
  <sheetViews>
    <sheetView tabSelected="1" workbookViewId="0">
      <selection activeCell="A2" sqref="A2"/>
    </sheetView>
  </sheetViews>
  <sheetFormatPr defaultColWidth="11.42578125" defaultRowHeight="15"/>
  <cols>
    <col min="2" max="2" width="20.140625" customWidth="1"/>
    <col min="3" max="3" width="13.5703125" bestFit="1" customWidth="1"/>
    <col min="4" max="5" width="13.5703125" customWidth="1"/>
    <col min="6" max="6" width="22.85546875" customWidth="1"/>
  </cols>
  <sheetData>
    <row r="3" spans="2:6" ht="18.75">
      <c r="B3" s="73" t="s">
        <v>0</v>
      </c>
      <c r="C3" s="73"/>
      <c r="D3" s="73"/>
      <c r="E3" s="73"/>
      <c r="F3" s="73"/>
    </row>
    <row r="4" spans="2:6" ht="18.75">
      <c r="B4" s="73" t="s">
        <v>1</v>
      </c>
      <c r="C4" s="73"/>
      <c r="D4" s="73"/>
      <c r="E4" s="73"/>
      <c r="F4" s="73"/>
    </row>
    <row r="5" spans="2:6" ht="15.75">
      <c r="B5" s="74" t="s">
        <v>2</v>
      </c>
      <c r="C5" s="74"/>
      <c r="D5" s="74"/>
      <c r="E5" s="74"/>
      <c r="F5" s="74"/>
    </row>
    <row r="6" spans="2:6" ht="18.75">
      <c r="B6" s="72"/>
      <c r="C6" s="72"/>
      <c r="D6" s="72"/>
      <c r="E6" s="72"/>
      <c r="F6" s="72"/>
    </row>
    <row r="7" spans="2:6" ht="18.75">
      <c r="B7" s="45"/>
      <c r="C7" s="45"/>
      <c r="D7" s="45"/>
      <c r="E7" s="45"/>
      <c r="F7" s="45"/>
    </row>
    <row r="8" spans="2:6" ht="18.75">
      <c r="B8" s="46" t="s">
        <v>3</v>
      </c>
      <c r="C8" s="46" t="s">
        <v>4</v>
      </c>
      <c r="D8" s="47" t="s">
        <v>5</v>
      </c>
      <c r="E8" s="47" t="s">
        <v>6</v>
      </c>
      <c r="F8" s="47" t="s">
        <v>7</v>
      </c>
    </row>
    <row r="9" spans="2:6" ht="18.75">
      <c r="B9" s="48" t="s">
        <v>8</v>
      </c>
      <c r="C9" s="48" t="s">
        <v>9</v>
      </c>
      <c r="D9" s="49">
        <f>PIPE!E27</f>
        <v>878</v>
      </c>
      <c r="E9" s="50">
        <f>PIPE!F27</f>
        <v>36609</v>
      </c>
      <c r="F9" s="51">
        <f>PIPE!H27</f>
        <v>1353403.9599999997</v>
      </c>
    </row>
    <row r="10" spans="2:6" ht="18.75">
      <c r="B10" s="48" t="s">
        <v>10</v>
      </c>
      <c r="C10" s="48" t="s">
        <v>11</v>
      </c>
      <c r="D10" s="50">
        <f>FITTINGS!E275</f>
        <v>15706</v>
      </c>
      <c r="E10" s="49"/>
      <c r="F10" s="51">
        <f>FITTINGS!L275</f>
        <v>4477163.7700000005</v>
      </c>
    </row>
    <row r="11" spans="2:6" ht="18.75">
      <c r="B11" s="48" t="s">
        <v>12</v>
      </c>
      <c r="C11" s="48" t="s">
        <v>13</v>
      </c>
      <c r="D11" s="50">
        <f>'FLOW CONTROL'!D20</f>
        <v>2863</v>
      </c>
      <c r="E11" s="49"/>
      <c r="F11" s="51">
        <f>'FLOW CONTROL'!J20</f>
        <v>2032705.2999999998</v>
      </c>
    </row>
    <row r="12" spans="2:6" ht="18.75">
      <c r="B12" s="45"/>
      <c r="C12" s="45"/>
      <c r="D12" s="45"/>
      <c r="E12" s="45"/>
      <c r="F12" s="52">
        <f>SUM(F9:F11)</f>
        <v>7863273.0300000003</v>
      </c>
    </row>
    <row r="15" spans="2:6" ht="15.75">
      <c r="B15" s="53" t="s">
        <v>14</v>
      </c>
      <c r="C15" s="54"/>
    </row>
    <row r="16" spans="2:6" ht="15.75">
      <c r="B16" s="54" t="s">
        <v>15</v>
      </c>
      <c r="C16" s="54"/>
    </row>
    <row r="17" spans="2:3" ht="15.75">
      <c r="B17" t="s">
        <v>16</v>
      </c>
      <c r="C17" s="54"/>
    </row>
    <row r="18" spans="2:3" ht="15.75">
      <c r="B18" s="54" t="s">
        <v>17</v>
      </c>
      <c r="C18" s="54"/>
    </row>
    <row r="19" spans="2:3" ht="15.75">
      <c r="B19" s="54" t="s">
        <v>18</v>
      </c>
      <c r="C19" s="54"/>
    </row>
    <row r="20" spans="2:3" ht="15.75">
      <c r="B20" s="54" t="s">
        <v>19</v>
      </c>
    </row>
  </sheetData>
  <mergeCells count="3">
    <mergeCell ref="B3:F3"/>
    <mergeCell ref="B4:F4"/>
    <mergeCell ref="B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199C5-6C4B-437A-B2E0-A3CAD5A33575}">
  <dimension ref="A1:O43"/>
  <sheetViews>
    <sheetView view="pageBreakPreview" topLeftCell="C1" zoomScale="130" zoomScaleNormal="120" zoomScaleSheetLayoutView="130" workbookViewId="0">
      <selection activeCell="N8" sqref="N8"/>
    </sheetView>
  </sheetViews>
  <sheetFormatPr defaultRowHeight="15"/>
  <cols>
    <col min="1" max="1" width="11.28515625" customWidth="1"/>
    <col min="2" max="2" width="6.85546875" customWidth="1"/>
    <col min="3" max="3" width="10.140625" customWidth="1"/>
    <col min="4" max="4" width="9.5703125" customWidth="1"/>
    <col min="5" max="5" width="9.85546875" customWidth="1"/>
    <col min="6" max="6" width="9.28515625" customWidth="1"/>
    <col min="7" max="7" width="15" customWidth="1"/>
    <col min="8" max="8" width="14.5703125" customWidth="1"/>
    <col min="9" max="9" width="13" customWidth="1"/>
    <col min="10" max="10" width="15.42578125" style="42" bestFit="1" customWidth="1"/>
    <col min="12" max="12" width="12.42578125" bestFit="1" customWidth="1"/>
  </cols>
  <sheetData>
    <row r="1" spans="1:15" ht="18.75">
      <c r="A1" s="69" t="s">
        <v>20</v>
      </c>
      <c r="H1" s="58"/>
      <c r="I1" s="59"/>
    </row>
    <row r="2" spans="1:15">
      <c r="H2" s="58"/>
      <c r="I2" s="60"/>
    </row>
    <row r="3" spans="1:15" ht="45">
      <c r="A3" t="s">
        <v>21</v>
      </c>
      <c r="B3" t="s">
        <v>22</v>
      </c>
      <c r="C3" t="s">
        <v>23</v>
      </c>
      <c r="D3" t="s">
        <v>24</v>
      </c>
      <c r="E3" t="s">
        <v>25</v>
      </c>
      <c r="F3" t="s">
        <v>26</v>
      </c>
      <c r="G3" s="55" t="s">
        <v>27</v>
      </c>
      <c r="H3" s="56" t="s">
        <v>28</v>
      </c>
      <c r="I3" t="s">
        <v>29</v>
      </c>
      <c r="J3" s="42" t="s">
        <v>30</v>
      </c>
      <c r="K3" s="42"/>
      <c r="L3" s="42"/>
      <c r="N3" s="42"/>
      <c r="O3" s="42"/>
    </row>
    <row r="4" spans="1:15">
      <c r="A4" s="7" t="s">
        <v>31</v>
      </c>
      <c r="C4" s="26"/>
      <c r="D4">
        <v>20</v>
      </c>
      <c r="F4" s="27"/>
      <c r="G4" s="61">
        <v>5.45</v>
      </c>
      <c r="H4" s="30">
        <f>G4*F4</f>
        <v>0</v>
      </c>
      <c r="I4" s="16"/>
      <c r="N4" s="42"/>
      <c r="O4" s="42"/>
    </row>
    <row r="5" spans="1:15">
      <c r="A5" s="7" t="s">
        <v>32</v>
      </c>
      <c r="B5" t="s">
        <v>33</v>
      </c>
      <c r="C5" s="26" t="s">
        <v>34</v>
      </c>
      <c r="D5">
        <v>20</v>
      </c>
      <c r="E5">
        <v>6</v>
      </c>
      <c r="F5" s="27">
        <f t="shared" ref="F5:F19" si="0">D5*E5</f>
        <v>120</v>
      </c>
      <c r="G5" s="62">
        <v>7.51</v>
      </c>
      <c r="H5" s="16">
        <f>G5*F5</f>
        <v>901.19999999999993</v>
      </c>
      <c r="I5" s="16">
        <v>7.66</v>
      </c>
      <c r="J5" s="42">
        <v>6.5</v>
      </c>
      <c r="K5" s="5"/>
      <c r="N5" s="42"/>
      <c r="O5" s="42"/>
    </row>
    <row r="6" spans="1:15">
      <c r="A6" s="7" t="s">
        <v>35</v>
      </c>
      <c r="B6" t="s">
        <v>33</v>
      </c>
      <c r="C6" s="26" t="s">
        <v>36</v>
      </c>
      <c r="D6">
        <v>20</v>
      </c>
      <c r="E6">
        <v>5</v>
      </c>
      <c r="F6" s="27">
        <f t="shared" si="0"/>
        <v>100</v>
      </c>
      <c r="G6" s="62">
        <v>9.08</v>
      </c>
      <c r="H6" s="16">
        <f>G6*F6</f>
        <v>908</v>
      </c>
      <c r="I6" s="16">
        <v>8.91</v>
      </c>
      <c r="J6" s="42">
        <v>7.57</v>
      </c>
      <c r="K6" s="5"/>
      <c r="N6" s="42"/>
      <c r="O6" s="42"/>
    </row>
    <row r="7" spans="1:15">
      <c r="A7" s="7" t="s">
        <v>37</v>
      </c>
      <c r="B7" t="s">
        <v>33</v>
      </c>
      <c r="C7" s="26">
        <v>19213</v>
      </c>
      <c r="D7">
        <v>20</v>
      </c>
      <c r="E7">
        <v>5</v>
      </c>
      <c r="F7" s="27">
        <f t="shared" si="0"/>
        <v>100</v>
      </c>
      <c r="G7" s="62">
        <v>12.86</v>
      </c>
      <c r="H7" s="16">
        <f>G7*F7</f>
        <v>1286</v>
      </c>
      <c r="I7" s="16">
        <v>13.63</v>
      </c>
      <c r="J7" s="42">
        <v>11.58</v>
      </c>
      <c r="K7" s="5"/>
      <c r="N7" s="42"/>
      <c r="O7" s="42"/>
    </row>
    <row r="8" spans="1:15">
      <c r="A8" s="7" t="s">
        <v>38</v>
      </c>
      <c r="B8" t="s">
        <v>33</v>
      </c>
      <c r="C8" s="26">
        <v>19216</v>
      </c>
      <c r="D8">
        <v>20</v>
      </c>
      <c r="E8">
        <v>5</v>
      </c>
      <c r="F8" s="27">
        <f t="shared" si="0"/>
        <v>100</v>
      </c>
      <c r="G8" s="62">
        <v>15.81</v>
      </c>
      <c r="H8" s="16">
        <f t="shared" ref="H8:H25" si="1">G8*F8</f>
        <v>1581</v>
      </c>
      <c r="I8" s="16">
        <v>20.059999999999999</v>
      </c>
      <c r="J8" s="42">
        <v>17.05</v>
      </c>
      <c r="K8" s="5"/>
      <c r="N8" s="42"/>
      <c r="O8" s="42"/>
    </row>
    <row r="9" spans="1:15">
      <c r="A9" s="7" t="s">
        <v>39</v>
      </c>
      <c r="B9" t="s">
        <v>33</v>
      </c>
      <c r="C9" s="26">
        <v>19217</v>
      </c>
      <c r="D9">
        <v>20</v>
      </c>
      <c r="E9">
        <v>28</v>
      </c>
      <c r="F9" s="27">
        <f t="shared" si="0"/>
        <v>560</v>
      </c>
      <c r="G9" s="62">
        <v>18.84</v>
      </c>
      <c r="H9" s="16">
        <f t="shared" si="1"/>
        <v>10550.4</v>
      </c>
      <c r="I9" s="16">
        <v>24.85</v>
      </c>
      <c r="J9" s="42">
        <v>21.12</v>
      </c>
      <c r="K9" s="5"/>
      <c r="N9" s="42"/>
      <c r="O9" s="42"/>
    </row>
    <row r="10" spans="1:15">
      <c r="A10" s="7" t="s">
        <v>40</v>
      </c>
      <c r="B10" t="s">
        <v>33</v>
      </c>
      <c r="C10" s="26" t="s">
        <v>41</v>
      </c>
      <c r="D10">
        <v>20</v>
      </c>
      <c r="E10">
        <v>86</v>
      </c>
      <c r="F10" s="27">
        <f t="shared" si="0"/>
        <v>1720</v>
      </c>
      <c r="G10" s="62">
        <v>37.65</v>
      </c>
      <c r="H10" s="16">
        <f t="shared" si="1"/>
        <v>64758</v>
      </c>
      <c r="I10" s="16">
        <v>34.85</v>
      </c>
      <c r="J10" s="42">
        <v>29.62</v>
      </c>
      <c r="K10" s="5"/>
      <c r="N10" s="42"/>
      <c r="O10" s="42"/>
    </row>
    <row r="11" spans="1:15">
      <c r="A11" s="7" t="s">
        <v>42</v>
      </c>
      <c r="B11" t="s">
        <v>33</v>
      </c>
      <c r="C11" s="26" t="s">
        <v>43</v>
      </c>
      <c r="D11">
        <v>20</v>
      </c>
      <c r="E11">
        <v>39</v>
      </c>
      <c r="F11" s="27">
        <f t="shared" si="0"/>
        <v>780</v>
      </c>
      <c r="G11" s="62">
        <v>73.3</v>
      </c>
      <c r="H11" s="16">
        <f t="shared" si="1"/>
        <v>57174</v>
      </c>
      <c r="I11" s="16">
        <v>132.79</v>
      </c>
      <c r="J11" s="43">
        <v>112.87</v>
      </c>
      <c r="K11" s="5"/>
      <c r="N11" s="42"/>
      <c r="O11" s="42"/>
    </row>
    <row r="12" spans="1:15">
      <c r="A12" s="7" t="s">
        <v>44</v>
      </c>
      <c r="B12" t="s">
        <v>33</v>
      </c>
      <c r="C12" s="26" t="s">
        <v>45</v>
      </c>
      <c r="D12">
        <v>20</v>
      </c>
      <c r="E12">
        <v>225</v>
      </c>
      <c r="F12" s="27">
        <f t="shared" si="0"/>
        <v>4500</v>
      </c>
      <c r="G12" s="62">
        <v>121.57</v>
      </c>
      <c r="H12" s="16">
        <f t="shared" si="1"/>
        <v>547065</v>
      </c>
      <c r="I12" s="16">
        <v>225.48</v>
      </c>
      <c r="J12" s="43">
        <v>191.65</v>
      </c>
      <c r="K12" s="5"/>
      <c r="N12" s="42"/>
      <c r="O12" s="42"/>
    </row>
    <row r="13" spans="1:15">
      <c r="A13" s="7" t="s">
        <v>46</v>
      </c>
      <c r="B13" t="s">
        <v>33</v>
      </c>
      <c r="C13" s="26" t="s">
        <v>47</v>
      </c>
      <c r="D13">
        <v>20</v>
      </c>
      <c r="E13">
        <v>35</v>
      </c>
      <c r="F13" s="27">
        <f t="shared" si="0"/>
        <v>700</v>
      </c>
      <c r="G13" s="62">
        <v>220.46</v>
      </c>
      <c r="H13" s="16">
        <f t="shared" si="1"/>
        <v>154322</v>
      </c>
      <c r="I13" s="16">
        <v>338.07</v>
      </c>
      <c r="J13">
        <v>287.35000000000002</v>
      </c>
      <c r="K13" s="16"/>
    </row>
    <row r="14" spans="1:15">
      <c r="A14" s="7" t="s">
        <v>48</v>
      </c>
      <c r="B14" t="s">
        <v>33</v>
      </c>
      <c r="C14" s="26">
        <v>19223</v>
      </c>
      <c r="D14">
        <v>20</v>
      </c>
      <c r="E14">
        <v>14</v>
      </c>
      <c r="F14" s="27">
        <f t="shared" si="0"/>
        <v>280</v>
      </c>
      <c r="G14" s="62">
        <v>311.20999999999998</v>
      </c>
      <c r="H14" s="16">
        <f t="shared" si="1"/>
        <v>87138.799999999988</v>
      </c>
      <c r="I14" s="16">
        <v>467.51</v>
      </c>
      <c r="J14">
        <v>397.38</v>
      </c>
      <c r="K14" s="16"/>
    </row>
    <row r="15" spans="1:15">
      <c r="A15" s="7" t="s">
        <v>31</v>
      </c>
      <c r="B15" t="s">
        <v>49</v>
      </c>
      <c r="C15" s="26">
        <v>85110</v>
      </c>
      <c r="D15">
        <v>20</v>
      </c>
      <c r="E15">
        <v>12</v>
      </c>
      <c r="F15" s="27">
        <f t="shared" si="0"/>
        <v>240</v>
      </c>
      <c r="G15" s="62">
        <v>3.51</v>
      </c>
      <c r="H15" s="16">
        <f t="shared" si="1"/>
        <v>842.4</v>
      </c>
      <c r="I15" s="16">
        <v>3.22</v>
      </c>
      <c r="J15">
        <v>2.73</v>
      </c>
      <c r="K15" s="16"/>
    </row>
    <row r="16" spans="1:15">
      <c r="A16" s="7" t="s">
        <v>32</v>
      </c>
      <c r="B16" t="s">
        <v>49</v>
      </c>
      <c r="C16" s="26">
        <v>85117</v>
      </c>
      <c r="D16">
        <v>20</v>
      </c>
      <c r="E16">
        <v>1</v>
      </c>
      <c r="F16" s="27">
        <f t="shared" si="0"/>
        <v>20</v>
      </c>
      <c r="G16" s="62">
        <v>5.03</v>
      </c>
      <c r="H16" s="16">
        <f t="shared" si="1"/>
        <v>100.60000000000001</v>
      </c>
      <c r="I16" s="16">
        <v>4.7699999999999996</v>
      </c>
      <c r="J16">
        <v>4.05</v>
      </c>
      <c r="K16" s="16"/>
    </row>
    <row r="17" spans="1:15">
      <c r="A17" s="7" t="s">
        <v>35</v>
      </c>
      <c r="B17" t="s">
        <v>49</v>
      </c>
      <c r="C17" s="26">
        <v>85115</v>
      </c>
      <c r="D17">
        <v>20</v>
      </c>
      <c r="E17">
        <v>8</v>
      </c>
      <c r="F17" s="27">
        <v>19209</v>
      </c>
      <c r="G17" s="62">
        <v>5.44</v>
      </c>
      <c r="H17" s="16">
        <f t="shared" si="1"/>
        <v>104496.96000000001</v>
      </c>
      <c r="I17" s="16">
        <v>5</v>
      </c>
      <c r="J17" s="43">
        <v>4.25</v>
      </c>
      <c r="K17" s="5"/>
      <c r="N17" s="42"/>
      <c r="O17" s="42"/>
    </row>
    <row r="18" spans="1:15">
      <c r="A18" s="7" t="s">
        <v>37</v>
      </c>
      <c r="B18" t="s">
        <v>49</v>
      </c>
      <c r="C18" s="4">
        <v>85120</v>
      </c>
      <c r="D18">
        <v>20</v>
      </c>
      <c r="E18">
        <v>77</v>
      </c>
      <c r="F18" s="27">
        <f t="shared" si="0"/>
        <v>1540</v>
      </c>
      <c r="G18" s="62">
        <v>6.9</v>
      </c>
      <c r="H18" s="16">
        <f t="shared" si="1"/>
        <v>10626</v>
      </c>
      <c r="I18" s="16">
        <v>7.1</v>
      </c>
      <c r="J18">
        <v>6.03</v>
      </c>
      <c r="K18" s="16"/>
    </row>
    <row r="19" spans="1:15">
      <c r="A19" s="7" t="s">
        <v>38</v>
      </c>
      <c r="B19" t="s">
        <v>49</v>
      </c>
      <c r="C19" s="4">
        <v>85125</v>
      </c>
      <c r="D19">
        <v>20</v>
      </c>
      <c r="E19">
        <v>1</v>
      </c>
      <c r="F19" s="27">
        <f t="shared" si="0"/>
        <v>20</v>
      </c>
      <c r="G19" s="62">
        <v>8.0299999999999994</v>
      </c>
      <c r="H19" s="16">
        <f t="shared" si="1"/>
        <v>160.6</v>
      </c>
      <c r="I19" s="16">
        <v>8.57</v>
      </c>
      <c r="J19" s="43">
        <v>7.28</v>
      </c>
      <c r="K19" s="5"/>
      <c r="N19" s="42"/>
      <c r="O19" s="42"/>
    </row>
    <row r="20" spans="1:15">
      <c r="A20" s="7" t="s">
        <v>39</v>
      </c>
      <c r="B20" t="s">
        <v>49</v>
      </c>
      <c r="C20" s="4">
        <v>85130</v>
      </c>
      <c r="D20">
        <v>20</v>
      </c>
      <c r="E20">
        <v>0</v>
      </c>
      <c r="F20" s="27">
        <f t="shared" ref="F20:F25" si="2">D20*E20</f>
        <v>0</v>
      </c>
      <c r="G20" s="62">
        <v>14.12</v>
      </c>
      <c r="H20" s="16">
        <f t="shared" si="1"/>
        <v>0</v>
      </c>
      <c r="I20" s="16">
        <v>9.65</v>
      </c>
      <c r="J20" s="43"/>
      <c r="K20" s="5"/>
      <c r="N20" s="42"/>
      <c r="O20" s="42"/>
    </row>
    <row r="21" spans="1:15">
      <c r="A21" s="7" t="s">
        <v>40</v>
      </c>
      <c r="B21" t="s">
        <v>49</v>
      </c>
      <c r="C21" s="4">
        <v>85140</v>
      </c>
      <c r="D21">
        <v>20</v>
      </c>
      <c r="E21">
        <v>126</v>
      </c>
      <c r="F21" s="27">
        <f t="shared" si="2"/>
        <v>2520</v>
      </c>
      <c r="G21" s="62">
        <v>20.66</v>
      </c>
      <c r="H21" s="16">
        <f t="shared" si="1"/>
        <v>52063.199999999997</v>
      </c>
      <c r="I21" s="16">
        <v>17.420000000000002</v>
      </c>
      <c r="J21" s="43">
        <v>14.8</v>
      </c>
      <c r="K21" s="5"/>
      <c r="N21" s="42"/>
      <c r="O21" s="42"/>
    </row>
    <row r="22" spans="1:15">
      <c r="A22" s="7" t="s">
        <v>42</v>
      </c>
      <c r="B22" t="s">
        <v>49</v>
      </c>
      <c r="C22" s="4">
        <v>85160</v>
      </c>
      <c r="D22">
        <v>20</v>
      </c>
      <c r="E22">
        <v>113</v>
      </c>
      <c r="F22" s="27">
        <f t="shared" si="2"/>
        <v>2260</v>
      </c>
      <c r="G22" s="62">
        <v>39.47</v>
      </c>
      <c r="H22" s="16">
        <f t="shared" si="1"/>
        <v>89202.2</v>
      </c>
      <c r="I22" s="16">
        <v>39.69</v>
      </c>
      <c r="J22">
        <v>33.729999999999997</v>
      </c>
      <c r="K22" s="5"/>
      <c r="N22" s="42"/>
      <c r="O22" s="42"/>
    </row>
    <row r="23" spans="1:15">
      <c r="A23" s="7" t="s">
        <v>44</v>
      </c>
      <c r="B23" t="s">
        <v>49</v>
      </c>
      <c r="C23" s="4">
        <v>85180</v>
      </c>
      <c r="D23">
        <v>20</v>
      </c>
      <c r="E23">
        <v>32</v>
      </c>
      <c r="F23" s="27">
        <f t="shared" si="2"/>
        <v>640</v>
      </c>
      <c r="G23" s="62">
        <v>59.86</v>
      </c>
      <c r="H23" s="16">
        <f t="shared" si="1"/>
        <v>38310.400000000001</v>
      </c>
      <c r="I23" s="16">
        <v>41.48</v>
      </c>
      <c r="J23">
        <v>35.25</v>
      </c>
      <c r="K23" s="5"/>
      <c r="N23" s="42"/>
      <c r="O23" s="42"/>
    </row>
    <row r="24" spans="1:15">
      <c r="A24" s="7" t="s">
        <v>46</v>
      </c>
      <c r="B24" t="s">
        <v>49</v>
      </c>
      <c r="C24" s="4">
        <v>85190</v>
      </c>
      <c r="D24">
        <v>20</v>
      </c>
      <c r="E24">
        <v>22</v>
      </c>
      <c r="F24" s="27">
        <f t="shared" si="2"/>
        <v>440</v>
      </c>
      <c r="G24" s="62">
        <v>88.86</v>
      </c>
      <c r="H24" s="16">
        <f t="shared" si="1"/>
        <v>39098.400000000001</v>
      </c>
      <c r="I24" s="16"/>
      <c r="J24"/>
      <c r="K24" s="5"/>
    </row>
    <row r="25" spans="1:15">
      <c r="A25" s="7" t="s">
        <v>48</v>
      </c>
      <c r="B25" t="s">
        <v>49</v>
      </c>
      <c r="C25" s="4">
        <v>85195</v>
      </c>
      <c r="D25">
        <v>20</v>
      </c>
      <c r="E25">
        <v>38</v>
      </c>
      <c r="F25" s="27">
        <f t="shared" si="2"/>
        <v>760</v>
      </c>
      <c r="G25" s="63">
        <v>122.13</v>
      </c>
      <c r="H25" s="16">
        <f t="shared" si="1"/>
        <v>92818.8</v>
      </c>
      <c r="J25" s="43"/>
    </row>
    <row r="26" spans="1:15">
      <c r="J26"/>
      <c r="K26" s="44"/>
    </row>
    <row r="27" spans="1:15" ht="15.75">
      <c r="E27">
        <f>SUM(E5:E26)</f>
        <v>878</v>
      </c>
      <c r="F27">
        <f>SUBTOTAL(109,F4:F26)</f>
        <v>36609</v>
      </c>
      <c r="H27" s="57">
        <f>SUM(H5:H25)</f>
        <v>1353403.9599999997</v>
      </c>
      <c r="I27" s="43"/>
      <c r="J27"/>
    </row>
    <row r="28" spans="1:15">
      <c r="J28" s="43"/>
    </row>
    <row r="29" spans="1:15">
      <c r="E29" t="s">
        <v>50</v>
      </c>
      <c r="J29" s="43"/>
    </row>
    <row r="30" spans="1:15">
      <c r="J30" s="43"/>
    </row>
    <row r="43" spans="11:11">
      <c r="K43" s="42"/>
    </row>
  </sheetData>
  <phoneticPr fontId="10" type="noConversion"/>
  <pageMargins left="0.7" right="0.7" top="0.75" bottom="0.75" header="0.3" footer="0.3"/>
  <pageSetup scale="83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7BF2-9025-4C51-88B4-26A4668C33A2}">
  <dimension ref="A2:W276"/>
  <sheetViews>
    <sheetView view="pageBreakPreview" zoomScale="110" zoomScaleNormal="130" zoomScaleSheetLayoutView="110" workbookViewId="0">
      <pane ySplit="4" topLeftCell="A5" activePane="bottomLeft" state="frozen"/>
      <selection pane="bottomLeft" activeCell="D275" sqref="D275"/>
    </sheetView>
  </sheetViews>
  <sheetFormatPr defaultRowHeight="15" customHeight="1"/>
  <cols>
    <col min="1" max="1" width="12" customWidth="1"/>
    <col min="2" max="2" width="13.7109375" style="11" customWidth="1"/>
    <col min="3" max="3" width="10.140625" customWidth="1"/>
    <col min="4" max="4" width="46.140625" style="5" customWidth="1"/>
    <col min="5" max="5" width="12.140625" customWidth="1"/>
    <col min="6" max="6" width="10.140625" customWidth="1"/>
    <col min="7" max="7" width="17" customWidth="1"/>
    <col min="8" max="8" width="3.7109375" hidden="1" customWidth="1"/>
    <col min="9" max="9" width="5.7109375" hidden="1" customWidth="1"/>
    <col min="10" max="10" width="3.140625" hidden="1" customWidth="1"/>
    <col min="11" max="11" width="8.85546875" hidden="1" customWidth="1"/>
    <col min="12" max="12" width="11.85546875" customWidth="1"/>
    <col min="13" max="13" width="17" customWidth="1"/>
    <col min="14" max="17" width="8.85546875" customWidth="1"/>
    <col min="18" max="18" width="13.85546875" customWidth="1"/>
    <col min="19" max="19" width="16.85546875" style="20" customWidth="1"/>
    <col min="21" max="21" width="3.140625" customWidth="1"/>
    <col min="22" max="22" width="8.85546875" customWidth="1"/>
    <col min="23" max="23" width="3.140625" style="7" customWidth="1"/>
  </cols>
  <sheetData>
    <row r="2" spans="1:23" ht="15" customHeight="1">
      <c r="A2" s="19"/>
      <c r="D2" s="67" t="s">
        <v>51</v>
      </c>
    </row>
    <row r="3" spans="1:23">
      <c r="A3" t="s">
        <v>52</v>
      </c>
      <c r="B3" s="11" t="s">
        <v>21</v>
      </c>
      <c r="C3" s="5" t="s">
        <v>23</v>
      </c>
      <c r="D3" t="s">
        <v>53</v>
      </c>
      <c r="E3" t="s">
        <v>54</v>
      </c>
      <c r="F3" t="s">
        <v>22</v>
      </c>
      <c r="G3" t="s">
        <v>55</v>
      </c>
      <c r="H3" t="s">
        <v>56</v>
      </c>
      <c r="I3" t="s">
        <v>57</v>
      </c>
      <c r="J3" t="s">
        <v>58</v>
      </c>
      <c r="K3" t="s">
        <v>59</v>
      </c>
      <c r="L3" t="s">
        <v>60</v>
      </c>
      <c r="M3" s="70" t="s">
        <v>61</v>
      </c>
      <c r="P3" s="7"/>
      <c r="S3" s="1"/>
      <c r="T3" s="1"/>
      <c r="U3" s="1"/>
      <c r="W3"/>
    </row>
    <row r="4" spans="1:23">
      <c r="A4">
        <v>80</v>
      </c>
      <c r="B4" s="11">
        <v>12</v>
      </c>
      <c r="C4" s="5" t="s">
        <v>62</v>
      </c>
      <c r="D4" t="s">
        <v>63</v>
      </c>
      <c r="E4">
        <v>2</v>
      </c>
      <c r="F4" t="s">
        <v>33</v>
      </c>
      <c r="G4" s="16">
        <v>6121.07</v>
      </c>
      <c r="I4">
        <v>2210.65</v>
      </c>
      <c r="K4">
        <v>4081.53</v>
      </c>
      <c r="L4">
        <f>Table5[[#This Row],[SPEARS MSRP]]*Table5[[#This Row],[QUANTITY]]</f>
        <v>12242.14</v>
      </c>
      <c r="M4">
        <v>5280</v>
      </c>
      <c r="P4" s="7"/>
      <c r="S4" s="1"/>
      <c r="T4" s="1"/>
      <c r="U4" s="1"/>
      <c r="W4"/>
    </row>
    <row r="5" spans="1:23">
      <c r="A5">
        <v>80</v>
      </c>
      <c r="B5" s="11">
        <v>12</v>
      </c>
      <c r="C5" s="5" t="s">
        <v>64</v>
      </c>
      <c r="D5" t="s">
        <v>65</v>
      </c>
      <c r="E5">
        <v>4</v>
      </c>
      <c r="F5" t="s">
        <v>33</v>
      </c>
      <c r="G5" s="16">
        <v>7201.23</v>
      </c>
      <c r="I5">
        <v>589.78</v>
      </c>
      <c r="K5">
        <v>4801.79</v>
      </c>
      <c r="L5">
        <f>Table5[[#This Row],[SPEARS MSRP]]*Table5[[#This Row],[QUANTITY]]</f>
        <v>28804.92</v>
      </c>
      <c r="M5">
        <v>6120</v>
      </c>
      <c r="P5" s="7"/>
      <c r="S5" s="1"/>
      <c r="T5" s="1"/>
      <c r="U5" s="1"/>
      <c r="W5"/>
    </row>
    <row r="6" spans="1:23">
      <c r="A6">
        <v>80</v>
      </c>
      <c r="B6" s="11">
        <v>12</v>
      </c>
      <c r="C6" s="5" t="s">
        <v>66</v>
      </c>
      <c r="D6" t="s">
        <v>67</v>
      </c>
      <c r="E6">
        <v>4</v>
      </c>
      <c r="F6" t="s">
        <v>49</v>
      </c>
      <c r="G6" s="16">
        <v>1860.4</v>
      </c>
      <c r="I6">
        <v>700.4</v>
      </c>
      <c r="K6" t="s">
        <v>68</v>
      </c>
      <c r="L6">
        <f>Table5[[#This Row],[SPEARS MSRP]]*Table5[[#This Row],[QUANTITY]]</f>
        <v>7441.6</v>
      </c>
      <c r="M6">
        <v>1581</v>
      </c>
      <c r="P6" s="7"/>
      <c r="S6" s="1"/>
      <c r="T6" s="1"/>
      <c r="U6" s="1"/>
      <c r="W6"/>
    </row>
    <row r="7" spans="1:23">
      <c r="A7">
        <v>80</v>
      </c>
      <c r="B7" s="11">
        <v>12</v>
      </c>
      <c r="C7" s="5" t="s">
        <v>69</v>
      </c>
      <c r="D7" t="s">
        <v>63</v>
      </c>
      <c r="E7">
        <v>1</v>
      </c>
      <c r="F7" t="s">
        <v>49</v>
      </c>
      <c r="G7" s="16">
        <v>3123.26</v>
      </c>
      <c r="I7">
        <v>873.66</v>
      </c>
      <c r="K7">
        <v>2082.59</v>
      </c>
      <c r="L7">
        <f>Table5[[#This Row],[SPEARS MSRP]]*Table5[[#This Row],[QUANTITY]]</f>
        <v>3123.26</v>
      </c>
      <c r="M7">
        <v>2654</v>
      </c>
      <c r="P7" s="7"/>
      <c r="S7" s="1"/>
      <c r="T7" s="1"/>
      <c r="U7" s="1"/>
      <c r="W7"/>
    </row>
    <row r="8" spans="1:23">
      <c r="A8">
        <v>80</v>
      </c>
      <c r="B8" s="11">
        <v>12</v>
      </c>
      <c r="C8" s="5" t="s">
        <v>70</v>
      </c>
      <c r="D8" t="s">
        <v>65</v>
      </c>
      <c r="E8">
        <v>6</v>
      </c>
      <c r="F8" t="s">
        <v>49</v>
      </c>
      <c r="G8" s="16">
        <v>3674.44</v>
      </c>
      <c r="I8">
        <v>351.95</v>
      </c>
      <c r="K8">
        <v>2450.12</v>
      </c>
      <c r="L8">
        <f>Table5[[#This Row],[SPEARS MSRP]]*Table5[[#This Row],[QUANTITY]]</f>
        <v>22046.639999999999</v>
      </c>
      <c r="M8">
        <v>3122</v>
      </c>
      <c r="P8" s="7"/>
      <c r="S8" s="1"/>
      <c r="T8" s="1"/>
      <c r="U8" s="1"/>
      <c r="W8"/>
    </row>
    <row r="9" spans="1:23">
      <c r="A9">
        <v>80</v>
      </c>
      <c r="B9" s="11">
        <v>12</v>
      </c>
      <c r="C9" s="5" t="s">
        <v>71</v>
      </c>
      <c r="D9" t="s">
        <v>72</v>
      </c>
      <c r="E9">
        <v>49</v>
      </c>
      <c r="F9" t="s">
        <v>49</v>
      </c>
      <c r="G9" s="16">
        <v>2719.17</v>
      </c>
      <c r="I9">
        <v>1550.3</v>
      </c>
      <c r="K9">
        <v>2039.79</v>
      </c>
      <c r="L9">
        <f>Table5[[#This Row],[SPEARS MSRP]]*Table5[[#This Row],[QUANTITY]]</f>
        <v>133239.33000000002</v>
      </c>
      <c r="M9">
        <v>2311</v>
      </c>
      <c r="P9" s="7"/>
      <c r="S9" s="1"/>
      <c r="T9" s="1"/>
      <c r="U9" s="1"/>
      <c r="W9"/>
    </row>
    <row r="10" spans="1:23">
      <c r="A10">
        <v>80</v>
      </c>
      <c r="B10" s="11">
        <v>12</v>
      </c>
      <c r="C10" s="5" t="s">
        <v>73</v>
      </c>
      <c r="D10" t="s">
        <v>74</v>
      </c>
      <c r="E10">
        <v>156</v>
      </c>
      <c r="F10" t="s">
        <v>49</v>
      </c>
      <c r="G10" s="16">
        <v>511.8</v>
      </c>
      <c r="I10">
        <v>197.96</v>
      </c>
      <c r="K10">
        <v>341.27</v>
      </c>
      <c r="L10">
        <f>Table5[[#This Row],[SPEARS MSRP]]*Table5[[#This Row],[QUANTITY]]</f>
        <v>79840.800000000003</v>
      </c>
      <c r="M10">
        <v>434</v>
      </c>
      <c r="P10" s="7"/>
      <c r="S10" s="1"/>
      <c r="T10" s="1"/>
      <c r="U10" s="1"/>
      <c r="W10"/>
    </row>
    <row r="11" spans="1:23">
      <c r="A11">
        <v>80</v>
      </c>
      <c r="B11" s="11">
        <v>12</v>
      </c>
      <c r="C11" s="5" t="s">
        <v>75</v>
      </c>
      <c r="D11" t="s">
        <v>76</v>
      </c>
      <c r="E11">
        <v>2</v>
      </c>
      <c r="F11" t="s">
        <v>49</v>
      </c>
      <c r="G11" s="16">
        <v>5835.35</v>
      </c>
      <c r="I11">
        <v>1849.94</v>
      </c>
      <c r="K11">
        <v>6622.28</v>
      </c>
      <c r="L11">
        <f>Table5[[#This Row],[SPEARS MSRP]]*Table5[[#This Row],[QUANTITY]]</f>
        <v>11670.7</v>
      </c>
      <c r="M11">
        <v>4959</v>
      </c>
      <c r="P11" s="7"/>
      <c r="Q11" s="6"/>
      <c r="S11" s="1"/>
      <c r="T11" s="1"/>
      <c r="U11" s="1"/>
      <c r="W11"/>
    </row>
    <row r="12" spans="1:23">
      <c r="A12">
        <v>80</v>
      </c>
      <c r="B12" s="11">
        <v>12</v>
      </c>
      <c r="C12" s="5" t="s">
        <v>77</v>
      </c>
      <c r="D12" t="s">
        <v>78</v>
      </c>
      <c r="E12">
        <v>83</v>
      </c>
      <c r="F12" t="s">
        <v>49</v>
      </c>
      <c r="G12" s="16">
        <v>2375.08</v>
      </c>
      <c r="I12" t="s">
        <v>68</v>
      </c>
      <c r="K12">
        <v>1781.67</v>
      </c>
      <c r="L12">
        <f>Table5[[#This Row],[SPEARS MSRP]]*Table5[[#This Row],[QUANTITY]]</f>
        <v>197131.63999999998</v>
      </c>
      <c r="M12">
        <v>2018</v>
      </c>
      <c r="P12" s="7"/>
      <c r="S12" s="1"/>
      <c r="T12" s="1"/>
      <c r="U12" s="1"/>
      <c r="W12"/>
    </row>
    <row r="13" spans="1:23">
      <c r="A13">
        <v>80</v>
      </c>
      <c r="B13" s="11">
        <v>12</v>
      </c>
      <c r="C13" s="5" t="s">
        <v>79</v>
      </c>
      <c r="D13" t="s">
        <v>80</v>
      </c>
      <c r="E13">
        <v>39</v>
      </c>
      <c r="F13" t="s">
        <v>49</v>
      </c>
      <c r="G13" s="16">
        <v>2259.62</v>
      </c>
      <c r="I13">
        <v>1150.43</v>
      </c>
      <c r="K13" t="s">
        <v>68</v>
      </c>
      <c r="L13">
        <f>Table5[[#This Row],[SPEARS MSRP]]*Table5[[#This Row],[QUANTITY]]</f>
        <v>88125.18</v>
      </c>
      <c r="M13">
        <v>1920</v>
      </c>
      <c r="P13" s="7"/>
      <c r="S13" s="1"/>
      <c r="T13" s="1"/>
      <c r="U13" s="1"/>
      <c r="W13"/>
    </row>
    <row r="14" spans="1:23">
      <c r="A14">
        <v>80</v>
      </c>
      <c r="B14" s="11">
        <v>12</v>
      </c>
      <c r="C14" s="5" t="s">
        <v>81</v>
      </c>
      <c r="D14" t="s">
        <v>82</v>
      </c>
      <c r="E14">
        <v>16</v>
      </c>
      <c r="F14" t="s">
        <v>49</v>
      </c>
      <c r="G14" s="16">
        <v>1808.46</v>
      </c>
      <c r="I14">
        <v>488.45</v>
      </c>
      <c r="K14">
        <v>1205.8900000000001</v>
      </c>
      <c r="L14">
        <f>Table5[[#This Row],[SPEARS MSRP]]*Table5[[#This Row],[QUANTITY]]</f>
        <v>28935.360000000001</v>
      </c>
      <c r="M14">
        <v>1536</v>
      </c>
      <c r="P14" s="7"/>
      <c r="S14" s="1"/>
      <c r="T14" s="1"/>
      <c r="U14" s="1"/>
      <c r="W14"/>
    </row>
    <row r="15" spans="1:23">
      <c r="A15">
        <v>80</v>
      </c>
      <c r="B15" s="11">
        <v>12</v>
      </c>
      <c r="C15" s="5" t="s">
        <v>83</v>
      </c>
      <c r="D15" t="s">
        <v>84</v>
      </c>
      <c r="E15">
        <v>6</v>
      </c>
      <c r="F15" t="s">
        <v>49</v>
      </c>
      <c r="G15" s="16">
        <v>1295.2</v>
      </c>
      <c r="I15">
        <v>350.01</v>
      </c>
      <c r="K15">
        <v>863.64</v>
      </c>
      <c r="L15">
        <f>Table5[[#This Row],[SPEARS MSRP]]*Table5[[#This Row],[QUANTITY]]</f>
        <v>7771.2000000000007</v>
      </c>
      <c r="M15">
        <v>1070</v>
      </c>
      <c r="P15" s="7"/>
      <c r="Q15" s="6"/>
      <c r="S15" s="1"/>
      <c r="T15" s="1"/>
      <c r="U15" s="1"/>
      <c r="W15"/>
    </row>
    <row r="16" spans="1:23">
      <c r="A16">
        <v>80</v>
      </c>
      <c r="B16" s="11">
        <v>12</v>
      </c>
      <c r="C16" s="5" t="s">
        <v>85</v>
      </c>
      <c r="D16" t="s">
        <v>86</v>
      </c>
      <c r="E16">
        <v>4</v>
      </c>
      <c r="F16" t="s">
        <v>49</v>
      </c>
      <c r="G16" s="16">
        <v>1295.2</v>
      </c>
      <c r="I16">
        <v>350.01</v>
      </c>
      <c r="K16">
        <v>863.64</v>
      </c>
      <c r="L16">
        <f>Table5[[#This Row],[SPEARS MSRP]]*Table5[[#This Row],[QUANTITY]]</f>
        <v>5180.8</v>
      </c>
      <c r="M16">
        <v>1100</v>
      </c>
      <c r="P16" s="7"/>
      <c r="S16" s="1"/>
      <c r="T16" s="1"/>
      <c r="U16" s="1"/>
      <c r="W16"/>
    </row>
    <row r="17" spans="1:23">
      <c r="A17">
        <v>80</v>
      </c>
      <c r="B17" s="11">
        <v>12</v>
      </c>
      <c r="C17" s="5" t="s">
        <v>87</v>
      </c>
      <c r="D17" t="s">
        <v>88</v>
      </c>
      <c r="E17">
        <v>8</v>
      </c>
      <c r="F17" t="s">
        <v>49</v>
      </c>
      <c r="G17" s="16">
        <v>6326.49</v>
      </c>
      <c r="I17" t="s">
        <v>68</v>
      </c>
      <c r="K17">
        <v>4218.51</v>
      </c>
      <c r="L17">
        <f>Table5[[#This Row],[SPEARS MSRP]]*Table5[[#This Row],[QUANTITY]]</f>
        <v>50611.92</v>
      </c>
      <c r="M17">
        <v>5377</v>
      </c>
      <c r="P17" s="7"/>
      <c r="S17" s="1"/>
      <c r="T17" s="1"/>
      <c r="U17" s="1"/>
      <c r="W17"/>
    </row>
    <row r="18" spans="1:23">
      <c r="A18">
        <v>80</v>
      </c>
      <c r="B18" s="11">
        <v>12</v>
      </c>
      <c r="C18" s="5" t="s">
        <v>89</v>
      </c>
      <c r="D18" t="s">
        <v>90</v>
      </c>
      <c r="E18">
        <v>16</v>
      </c>
      <c r="F18" t="s">
        <v>49</v>
      </c>
      <c r="G18" s="16">
        <v>2424.29</v>
      </c>
      <c r="I18">
        <v>1234.2</v>
      </c>
      <c r="K18">
        <v>1818.59</v>
      </c>
      <c r="L18">
        <f>Table5[[#This Row],[SPEARS MSRP]]*Table5[[#This Row],[QUANTITY]]</f>
        <v>38788.639999999999</v>
      </c>
      <c r="M18">
        <v>2060</v>
      </c>
      <c r="P18" s="7"/>
      <c r="S18" s="1"/>
      <c r="T18" s="1"/>
      <c r="U18" s="1"/>
      <c r="W18"/>
    </row>
    <row r="19" spans="1:23">
      <c r="A19">
        <v>80</v>
      </c>
      <c r="B19" s="11">
        <v>12</v>
      </c>
      <c r="C19" s="5" t="s">
        <v>91</v>
      </c>
      <c r="D19" t="s">
        <v>74</v>
      </c>
      <c r="E19">
        <v>24</v>
      </c>
      <c r="F19" t="s">
        <v>49</v>
      </c>
      <c r="G19" s="16">
        <v>511.8</v>
      </c>
      <c r="I19">
        <v>173.49</v>
      </c>
      <c r="K19">
        <v>341.27</v>
      </c>
      <c r="L19">
        <f>Table5[[#This Row],[SPEARS MSRP]]*Table5[[#This Row],[QUANTITY]]</f>
        <v>12283.2</v>
      </c>
      <c r="M19">
        <v>434</v>
      </c>
      <c r="P19" s="7"/>
      <c r="Q19" s="6"/>
      <c r="S19" s="1"/>
      <c r="T19" s="1"/>
      <c r="U19" s="1"/>
      <c r="W19"/>
    </row>
    <row r="20" spans="1:23">
      <c r="A20">
        <v>80</v>
      </c>
      <c r="B20" s="11">
        <v>10</v>
      </c>
      <c r="C20" s="5" t="s">
        <v>92</v>
      </c>
      <c r="D20" t="s">
        <v>93</v>
      </c>
      <c r="E20">
        <v>10</v>
      </c>
      <c r="F20" t="s">
        <v>49</v>
      </c>
      <c r="G20" s="16">
        <v>386.69</v>
      </c>
      <c r="I20" t="s">
        <v>68</v>
      </c>
      <c r="K20">
        <v>290.08</v>
      </c>
      <c r="L20">
        <f>Table5[[#This Row],[SPEARS MSRP]]*Table5[[#This Row],[QUANTITY]]</f>
        <v>3866.9</v>
      </c>
      <c r="M20">
        <v>328</v>
      </c>
      <c r="P20" s="7"/>
      <c r="Q20" s="6"/>
      <c r="S20" s="2"/>
      <c r="T20" s="1"/>
      <c r="U20" s="1"/>
      <c r="W20"/>
    </row>
    <row r="21" spans="1:23">
      <c r="A21">
        <v>80</v>
      </c>
      <c r="B21" s="11">
        <v>10</v>
      </c>
      <c r="C21" s="5" t="s">
        <v>94</v>
      </c>
      <c r="D21" t="s">
        <v>95</v>
      </c>
      <c r="E21">
        <v>12</v>
      </c>
      <c r="F21" t="s">
        <v>33</v>
      </c>
      <c r="G21" s="16">
        <v>4309.8500000000004</v>
      </c>
      <c r="I21" t="s">
        <v>68</v>
      </c>
      <c r="K21" t="s">
        <v>68</v>
      </c>
      <c r="L21">
        <f>Table5[[#This Row],[SPEARS MSRP]]*Table5[[#This Row],[QUANTITY]]</f>
        <v>51718.200000000004</v>
      </c>
      <c r="M21">
        <v>3662</v>
      </c>
      <c r="P21" s="7"/>
      <c r="S21" s="1"/>
      <c r="T21" s="1"/>
      <c r="U21" s="1"/>
      <c r="W21"/>
    </row>
    <row r="22" spans="1:23">
      <c r="A22">
        <v>80</v>
      </c>
      <c r="B22" s="11">
        <v>10</v>
      </c>
      <c r="C22" s="5" t="s">
        <v>96</v>
      </c>
      <c r="D22" t="s">
        <v>97</v>
      </c>
      <c r="E22">
        <v>4</v>
      </c>
      <c r="F22" t="s">
        <v>49</v>
      </c>
      <c r="G22" s="16">
        <v>2860.18</v>
      </c>
      <c r="I22" t="s">
        <v>68</v>
      </c>
      <c r="K22">
        <v>2145.5700000000002</v>
      </c>
      <c r="L22">
        <f>Table5[[#This Row],[SPEARS MSRP]]*Table5[[#This Row],[QUANTITY]]</f>
        <v>11440.72</v>
      </c>
      <c r="M22">
        <v>2431</v>
      </c>
      <c r="P22" s="7"/>
      <c r="S22" s="1"/>
      <c r="T22" s="1"/>
      <c r="U22" s="1"/>
      <c r="W22"/>
    </row>
    <row r="23" spans="1:23">
      <c r="A23">
        <v>80</v>
      </c>
      <c r="B23" s="11">
        <v>10</v>
      </c>
      <c r="C23" s="5" t="s">
        <v>98</v>
      </c>
      <c r="D23" t="s">
        <v>99</v>
      </c>
      <c r="E23">
        <v>4</v>
      </c>
      <c r="F23" t="s">
        <v>49</v>
      </c>
      <c r="G23" s="16">
        <v>2532.89</v>
      </c>
      <c r="I23" t="s">
        <v>68</v>
      </c>
      <c r="K23" t="s">
        <v>68</v>
      </c>
      <c r="L23">
        <f>Table5[[#This Row],[SPEARS MSRP]]*Table5[[#This Row],[QUANTITY]]</f>
        <v>10131.56</v>
      </c>
      <c r="M23">
        <v>2152</v>
      </c>
      <c r="P23" s="7"/>
      <c r="S23" s="1"/>
      <c r="T23" s="1"/>
      <c r="U23" s="1"/>
      <c r="W23"/>
    </row>
    <row r="24" spans="1:23">
      <c r="A24">
        <v>80</v>
      </c>
      <c r="B24" s="11">
        <v>10</v>
      </c>
      <c r="C24" s="5" t="s">
        <v>100</v>
      </c>
      <c r="D24" t="s">
        <v>78</v>
      </c>
      <c r="E24">
        <v>43</v>
      </c>
      <c r="F24" t="s">
        <v>49</v>
      </c>
      <c r="G24" s="16">
        <v>1031.92</v>
      </c>
      <c r="I24" t="s">
        <v>68</v>
      </c>
      <c r="K24" t="s">
        <v>68</v>
      </c>
      <c r="L24">
        <f>Table5[[#This Row],[SPEARS MSRP]]*Table5[[#This Row],[QUANTITY]]</f>
        <v>44372.560000000005</v>
      </c>
      <c r="M24">
        <v>876</v>
      </c>
      <c r="P24" s="7"/>
      <c r="S24" s="1"/>
      <c r="T24" s="1"/>
      <c r="U24" s="1"/>
      <c r="W24"/>
    </row>
    <row r="25" spans="1:23">
      <c r="A25">
        <v>80</v>
      </c>
      <c r="B25" s="11">
        <v>10</v>
      </c>
      <c r="C25" s="5" t="s">
        <v>101</v>
      </c>
      <c r="D25" t="s">
        <v>78</v>
      </c>
      <c r="E25">
        <v>6</v>
      </c>
      <c r="F25" t="s">
        <v>33</v>
      </c>
      <c r="G25" s="16">
        <v>2601.7800000000002</v>
      </c>
      <c r="I25" t="s">
        <v>68</v>
      </c>
      <c r="L25">
        <f>Table5[[#This Row],[SPEARS MSRP]]*Table5[[#This Row],[QUANTITY]]</f>
        <v>15610.68</v>
      </c>
      <c r="M25">
        <v>2210</v>
      </c>
      <c r="P25" s="7"/>
      <c r="S25" s="1"/>
      <c r="T25" s="1"/>
      <c r="U25" s="1"/>
      <c r="W25"/>
    </row>
    <row r="26" spans="1:23">
      <c r="A26">
        <v>80</v>
      </c>
      <c r="B26" s="11">
        <v>10</v>
      </c>
      <c r="C26" s="5" t="s">
        <v>102</v>
      </c>
      <c r="D26" t="s">
        <v>103</v>
      </c>
      <c r="E26">
        <v>4</v>
      </c>
      <c r="F26" t="s">
        <v>33</v>
      </c>
      <c r="G26" s="16">
        <v>1598.33</v>
      </c>
      <c r="I26" t="s">
        <v>68</v>
      </c>
      <c r="K26" t="s">
        <v>68</v>
      </c>
      <c r="L26">
        <f>Table5[[#This Row],[SPEARS MSRP]]*Table5[[#This Row],[QUANTITY]]</f>
        <v>6393.32</v>
      </c>
      <c r="M26">
        <v>1358</v>
      </c>
      <c r="P26" s="7"/>
      <c r="S26" s="1"/>
      <c r="T26" s="1"/>
      <c r="U26" s="1"/>
      <c r="W26"/>
    </row>
    <row r="27" spans="1:23">
      <c r="A27">
        <v>80</v>
      </c>
      <c r="B27" s="11">
        <v>10</v>
      </c>
      <c r="C27" s="5" t="s">
        <v>104</v>
      </c>
      <c r="D27" t="s">
        <v>105</v>
      </c>
      <c r="E27">
        <v>8</v>
      </c>
      <c r="F27" t="s">
        <v>49</v>
      </c>
      <c r="G27" s="16">
        <v>1485.29</v>
      </c>
      <c r="I27">
        <v>756.18</v>
      </c>
      <c r="K27" t="s">
        <v>68</v>
      </c>
      <c r="L27">
        <f>Table5[[#This Row],[SPEARS MSRP]]*Table5[[#This Row],[QUANTITY]]</f>
        <v>11882.32</v>
      </c>
      <c r="M27">
        <v>1262</v>
      </c>
      <c r="P27" s="7"/>
      <c r="S27" s="1"/>
      <c r="T27" s="1"/>
      <c r="U27" s="1"/>
      <c r="W27"/>
    </row>
    <row r="28" spans="1:23">
      <c r="A28">
        <v>80</v>
      </c>
      <c r="B28" s="11">
        <v>10</v>
      </c>
      <c r="C28" s="5" t="s">
        <v>106</v>
      </c>
      <c r="D28" t="s">
        <v>107</v>
      </c>
      <c r="E28">
        <v>32</v>
      </c>
      <c r="F28" t="s">
        <v>49</v>
      </c>
      <c r="G28" s="16">
        <v>1740.22</v>
      </c>
      <c r="I28">
        <v>885.98</v>
      </c>
      <c r="K28" t="s">
        <v>68</v>
      </c>
      <c r="L28">
        <f>Table5[[#This Row],[SPEARS MSRP]]*Table5[[#This Row],[QUANTITY]]</f>
        <v>55687.040000000001</v>
      </c>
      <c r="M28">
        <v>1479</v>
      </c>
      <c r="P28" s="7"/>
      <c r="Q28" s="6"/>
      <c r="S28" s="1"/>
      <c r="T28" s="1"/>
      <c r="U28" s="1"/>
      <c r="W28"/>
    </row>
    <row r="29" spans="1:23">
      <c r="A29">
        <v>80</v>
      </c>
      <c r="B29" s="11">
        <v>10</v>
      </c>
      <c r="C29" s="5" t="s">
        <v>108</v>
      </c>
      <c r="D29" t="s">
        <v>109</v>
      </c>
      <c r="E29">
        <v>12</v>
      </c>
      <c r="F29" t="s">
        <v>49</v>
      </c>
      <c r="G29" s="16">
        <v>1538.75</v>
      </c>
      <c r="I29">
        <v>783.39</v>
      </c>
      <c r="K29" t="s">
        <v>68</v>
      </c>
      <c r="L29">
        <f>Table5[[#This Row],[SPEARS MSRP]]*Table5[[#This Row],[QUANTITY]]</f>
        <v>18465</v>
      </c>
      <c r="M29">
        <v>1307</v>
      </c>
      <c r="P29" s="7"/>
      <c r="S29" s="1"/>
      <c r="T29" s="1"/>
      <c r="U29" s="1"/>
      <c r="W29"/>
    </row>
    <row r="30" spans="1:23">
      <c r="A30">
        <v>80</v>
      </c>
      <c r="B30" s="11">
        <v>10</v>
      </c>
      <c r="C30" s="5" t="s">
        <v>110</v>
      </c>
      <c r="D30" t="s">
        <v>78</v>
      </c>
      <c r="E30">
        <v>11</v>
      </c>
      <c r="F30" t="s">
        <v>33</v>
      </c>
      <c r="G30" s="16">
        <v>4549.58</v>
      </c>
      <c r="I30" t="s">
        <v>68</v>
      </c>
      <c r="K30">
        <v>3033.66</v>
      </c>
      <c r="L30">
        <f>Table5[[#This Row],[SPEARS MSRP]]*Table5[[#This Row],[QUANTITY]]</f>
        <v>50045.38</v>
      </c>
      <c r="M30">
        <v>3866</v>
      </c>
      <c r="P30" s="7"/>
      <c r="Q30" s="6"/>
      <c r="S30" s="1"/>
      <c r="T30" s="1"/>
      <c r="U30" s="1"/>
      <c r="W30"/>
    </row>
    <row r="31" spans="1:23">
      <c r="A31">
        <v>80</v>
      </c>
      <c r="B31" s="11">
        <v>10</v>
      </c>
      <c r="C31" s="5" t="s">
        <v>111</v>
      </c>
      <c r="D31" t="s">
        <v>78</v>
      </c>
      <c r="E31">
        <v>73</v>
      </c>
      <c r="F31" t="s">
        <v>49</v>
      </c>
      <c r="G31" s="16">
        <v>1453.06</v>
      </c>
      <c r="I31">
        <v>982.43</v>
      </c>
      <c r="K31" t="s">
        <v>68</v>
      </c>
      <c r="L31">
        <f>Table5[[#This Row],[SPEARS MSRP]]*Table5[[#This Row],[QUANTITY]]</f>
        <v>106073.37999999999</v>
      </c>
      <c r="M31">
        <v>1235</v>
      </c>
      <c r="P31" s="7"/>
      <c r="S31" s="1"/>
      <c r="T31" s="1"/>
      <c r="U31" s="1"/>
      <c r="W31"/>
    </row>
    <row r="32" spans="1:23">
      <c r="A32">
        <v>80</v>
      </c>
      <c r="B32" s="11">
        <v>10</v>
      </c>
      <c r="C32" s="5" t="s">
        <v>112</v>
      </c>
      <c r="D32" t="s">
        <v>113</v>
      </c>
      <c r="E32">
        <v>7</v>
      </c>
      <c r="F32" t="s">
        <v>49</v>
      </c>
      <c r="G32" s="16">
        <v>1675.08</v>
      </c>
      <c r="I32" t="s">
        <v>68</v>
      </c>
      <c r="K32">
        <v>1256.57</v>
      </c>
      <c r="L32">
        <f>Table5[[#This Row],[SPEARS MSRP]]*Table5[[#This Row],[QUANTITY]]</f>
        <v>11725.56</v>
      </c>
      <c r="M32">
        <v>1423</v>
      </c>
      <c r="P32" s="7"/>
      <c r="S32" s="1"/>
      <c r="T32" s="1"/>
      <c r="U32" s="1"/>
      <c r="W32"/>
    </row>
    <row r="33" spans="1:23">
      <c r="A33">
        <v>80</v>
      </c>
      <c r="B33" s="11">
        <v>10</v>
      </c>
      <c r="C33" s="5" t="s">
        <v>114</v>
      </c>
      <c r="D33" t="s">
        <v>115</v>
      </c>
      <c r="E33">
        <v>22</v>
      </c>
      <c r="F33" t="s">
        <v>49</v>
      </c>
      <c r="G33" s="16">
        <v>2421.2600000000002</v>
      </c>
      <c r="I33">
        <v>677.3</v>
      </c>
      <c r="K33">
        <v>1614.5</v>
      </c>
      <c r="L33">
        <f>Table5[[#This Row],[SPEARS MSRP]]*Table5[[#This Row],[QUANTITY]]</f>
        <v>53267.72</v>
      </c>
      <c r="M33">
        <v>2057</v>
      </c>
      <c r="P33" s="7"/>
      <c r="Q33" s="6"/>
      <c r="S33" s="1"/>
      <c r="T33" s="1"/>
      <c r="U33" s="1"/>
      <c r="W33"/>
    </row>
    <row r="34" spans="1:23">
      <c r="A34">
        <v>80</v>
      </c>
      <c r="B34" s="11">
        <v>10</v>
      </c>
      <c r="C34" s="5" t="s">
        <v>116</v>
      </c>
      <c r="D34" t="s">
        <v>115</v>
      </c>
      <c r="E34">
        <v>48</v>
      </c>
      <c r="F34" t="s">
        <v>33</v>
      </c>
      <c r="G34" s="16">
        <v>3479.2</v>
      </c>
      <c r="I34" t="s">
        <v>68</v>
      </c>
      <c r="K34">
        <v>2319.94</v>
      </c>
      <c r="L34">
        <f>Table5[[#This Row],[SPEARS MSRP]]*Table5[[#This Row],[QUANTITY]]</f>
        <v>167001.59999999998</v>
      </c>
      <c r="M34">
        <v>2957</v>
      </c>
      <c r="P34" s="7"/>
      <c r="S34" s="1"/>
      <c r="T34" s="1"/>
      <c r="U34" s="1"/>
      <c r="W34"/>
    </row>
    <row r="35" spans="1:23">
      <c r="A35">
        <v>80</v>
      </c>
      <c r="B35" s="11">
        <v>10</v>
      </c>
      <c r="C35" s="5" t="s">
        <v>117</v>
      </c>
      <c r="D35" t="s">
        <v>118</v>
      </c>
      <c r="E35">
        <v>2</v>
      </c>
      <c r="F35" t="s">
        <v>49</v>
      </c>
      <c r="G35" s="16">
        <v>2848.64</v>
      </c>
      <c r="I35" t="s">
        <v>68</v>
      </c>
      <c r="K35">
        <v>1899.48</v>
      </c>
      <c r="L35">
        <f>Table5[[#This Row],[SPEARS MSRP]]*Table5[[#This Row],[QUANTITY]]</f>
        <v>5697.28</v>
      </c>
      <c r="M35">
        <v>2420</v>
      </c>
      <c r="P35" s="7"/>
      <c r="S35" s="1"/>
      <c r="T35" s="1"/>
      <c r="U35" s="1"/>
      <c r="W35"/>
    </row>
    <row r="36" spans="1:23">
      <c r="A36">
        <v>80</v>
      </c>
      <c r="B36" s="11">
        <v>10</v>
      </c>
      <c r="C36" s="5" t="s">
        <v>119</v>
      </c>
      <c r="D36" t="s">
        <v>118</v>
      </c>
      <c r="E36">
        <v>8</v>
      </c>
      <c r="F36" t="s">
        <v>33</v>
      </c>
      <c r="G36" s="16">
        <v>4093.18</v>
      </c>
      <c r="I36" t="s">
        <v>68</v>
      </c>
      <c r="K36">
        <v>2729.34</v>
      </c>
      <c r="L36">
        <f>Table5[[#This Row],[SPEARS MSRP]]*Table5[[#This Row],[QUANTITY]]</f>
        <v>32745.439999999999</v>
      </c>
      <c r="M36">
        <v>3479</v>
      </c>
      <c r="P36" s="7"/>
      <c r="S36" s="1"/>
      <c r="T36" s="1"/>
      <c r="U36" s="1"/>
      <c r="W36"/>
    </row>
    <row r="37" spans="1:23">
      <c r="A37">
        <v>80</v>
      </c>
      <c r="B37" s="11">
        <v>10</v>
      </c>
      <c r="C37" s="5" t="s">
        <v>120</v>
      </c>
      <c r="D37" t="s">
        <v>121</v>
      </c>
      <c r="E37">
        <v>9</v>
      </c>
      <c r="F37" t="s">
        <v>33</v>
      </c>
      <c r="G37" s="16">
        <v>1380.75</v>
      </c>
      <c r="I37" t="s">
        <v>68</v>
      </c>
      <c r="K37">
        <v>920.69</v>
      </c>
      <c r="L37">
        <f>Table5[[#This Row],[SPEARS MSRP]]*Table5[[#This Row],[QUANTITY]]</f>
        <v>12426.75</v>
      </c>
      <c r="M37">
        <v>1173</v>
      </c>
      <c r="P37" s="7"/>
      <c r="S37" s="1"/>
      <c r="T37" s="1"/>
      <c r="U37" s="1"/>
      <c r="W37"/>
    </row>
    <row r="38" spans="1:23">
      <c r="A38">
        <v>80</v>
      </c>
      <c r="B38" s="11">
        <v>10</v>
      </c>
      <c r="C38" s="5" t="s">
        <v>122</v>
      </c>
      <c r="D38" t="s">
        <v>123</v>
      </c>
      <c r="E38">
        <v>6</v>
      </c>
      <c r="F38" t="s">
        <v>49</v>
      </c>
      <c r="G38" s="16">
        <v>742.35</v>
      </c>
      <c r="I38" t="s">
        <v>68</v>
      </c>
      <c r="K38" t="s">
        <v>68</v>
      </c>
      <c r="L38">
        <f>Table5[[#This Row],[SPEARS MSRP]]*Table5[[#This Row],[QUANTITY]]</f>
        <v>4454.1000000000004</v>
      </c>
      <c r="M38">
        <v>630</v>
      </c>
      <c r="P38" s="7"/>
      <c r="S38" s="1"/>
      <c r="T38" s="1"/>
      <c r="U38" s="1"/>
      <c r="W38"/>
    </row>
    <row r="39" spans="1:23">
      <c r="A39">
        <v>80</v>
      </c>
      <c r="B39" s="11">
        <v>10</v>
      </c>
      <c r="C39" s="5" t="s">
        <v>124</v>
      </c>
      <c r="D39" t="s">
        <v>125</v>
      </c>
      <c r="E39">
        <v>2</v>
      </c>
      <c r="F39" t="s">
        <v>49</v>
      </c>
      <c r="G39" s="16">
        <v>1883.05</v>
      </c>
      <c r="I39" t="s">
        <v>68</v>
      </c>
      <c r="K39">
        <v>1255.6199999999999</v>
      </c>
      <c r="L39">
        <f>Table5[[#This Row],[SPEARS MSRP]]*Table5[[#This Row],[QUANTITY]]</f>
        <v>3766.1</v>
      </c>
      <c r="M39">
        <v>1600</v>
      </c>
      <c r="P39" s="7"/>
      <c r="S39" s="1"/>
      <c r="T39" s="1"/>
      <c r="U39" s="1"/>
      <c r="W39"/>
    </row>
    <row r="40" spans="1:23">
      <c r="A40">
        <v>80</v>
      </c>
      <c r="B40" s="11">
        <v>10</v>
      </c>
      <c r="C40" s="5" t="s">
        <v>126</v>
      </c>
      <c r="D40" t="s">
        <v>127</v>
      </c>
      <c r="E40">
        <v>7</v>
      </c>
      <c r="F40" t="s">
        <v>49</v>
      </c>
      <c r="G40" s="16">
        <v>1120.75</v>
      </c>
      <c r="I40">
        <v>303.45999999999998</v>
      </c>
      <c r="K40">
        <v>747.32</v>
      </c>
      <c r="L40">
        <f>Table5[[#This Row],[SPEARS MSRP]]*Table5[[#This Row],[QUANTITY]]</f>
        <v>7845.25</v>
      </c>
      <c r="M40">
        <v>952</v>
      </c>
      <c r="P40" s="7"/>
      <c r="S40" s="1"/>
      <c r="T40" s="1"/>
      <c r="U40" s="1"/>
      <c r="W40"/>
    </row>
    <row r="41" spans="1:23">
      <c r="A41">
        <v>80</v>
      </c>
      <c r="B41" s="11">
        <v>10</v>
      </c>
      <c r="C41" s="5" t="s">
        <v>128</v>
      </c>
      <c r="D41" t="s">
        <v>129</v>
      </c>
      <c r="E41">
        <v>80</v>
      </c>
      <c r="F41" t="s">
        <v>49</v>
      </c>
      <c r="G41" s="16">
        <v>474.66</v>
      </c>
      <c r="I41">
        <v>176</v>
      </c>
      <c r="K41">
        <v>316.51</v>
      </c>
      <c r="L41">
        <f>Table5[[#This Row],[SPEARS MSRP]]*Table5[[#This Row],[QUANTITY]]</f>
        <v>37972.800000000003</v>
      </c>
      <c r="M41">
        <v>402</v>
      </c>
      <c r="P41" s="7"/>
      <c r="S41" s="1"/>
      <c r="T41" s="1"/>
      <c r="U41" s="1"/>
      <c r="W41"/>
    </row>
    <row r="42" spans="1:23">
      <c r="A42">
        <v>80</v>
      </c>
      <c r="B42" s="11">
        <v>10</v>
      </c>
      <c r="C42" s="5" t="s">
        <v>130</v>
      </c>
      <c r="D42" t="s">
        <v>129</v>
      </c>
      <c r="E42">
        <v>6</v>
      </c>
      <c r="F42" t="s">
        <v>49</v>
      </c>
      <c r="G42" s="16">
        <v>474.66</v>
      </c>
      <c r="I42">
        <v>176.8</v>
      </c>
      <c r="K42">
        <v>316.51</v>
      </c>
      <c r="L42">
        <f>Table5[[#This Row],[SPEARS MSRP]]*Table5[[#This Row],[QUANTITY]]</f>
        <v>2847.96</v>
      </c>
      <c r="M42">
        <v>402</v>
      </c>
      <c r="P42" s="7"/>
      <c r="S42" s="1"/>
      <c r="T42" s="1"/>
      <c r="U42" s="1"/>
      <c r="W42"/>
    </row>
    <row r="43" spans="1:23">
      <c r="A43">
        <v>80</v>
      </c>
      <c r="B43" s="11">
        <v>10</v>
      </c>
      <c r="C43" s="5" t="s">
        <v>131</v>
      </c>
      <c r="D43" t="s">
        <v>132</v>
      </c>
      <c r="E43">
        <v>5</v>
      </c>
      <c r="F43" t="s">
        <v>49</v>
      </c>
      <c r="G43" s="16">
        <v>2173.34</v>
      </c>
      <c r="I43" t="s">
        <v>68</v>
      </c>
      <c r="K43">
        <v>1630.34</v>
      </c>
      <c r="L43">
        <f>Table5[[#This Row],[SPEARS MSRP]]*Table5[[#This Row],[QUANTITY]]</f>
        <v>10866.7</v>
      </c>
      <c r="M43">
        <v>1847</v>
      </c>
      <c r="P43" s="7"/>
      <c r="S43" s="1"/>
      <c r="T43" s="1"/>
      <c r="U43" s="1"/>
      <c r="V43" s="3"/>
      <c r="W43" s="3"/>
    </row>
    <row r="44" spans="1:23" ht="15" customHeight="1">
      <c r="A44">
        <v>80</v>
      </c>
      <c r="B44" s="11">
        <v>10</v>
      </c>
      <c r="C44" s="5" t="s">
        <v>133</v>
      </c>
      <c r="D44" t="s">
        <v>134</v>
      </c>
      <c r="E44">
        <v>1</v>
      </c>
      <c r="F44" t="s">
        <v>33</v>
      </c>
      <c r="G44" s="17">
        <v>6065.45</v>
      </c>
      <c r="L44">
        <f>Table5[[#This Row],[SPEARS MSRP]]*Table5[[#This Row],[QUANTITY]]</f>
        <v>6065.45</v>
      </c>
      <c r="M44">
        <v>5155</v>
      </c>
      <c r="P44" s="7"/>
      <c r="S44"/>
      <c r="W44"/>
    </row>
    <row r="45" spans="1:23" ht="15" customHeight="1">
      <c r="A45">
        <v>80</v>
      </c>
      <c r="B45" s="11">
        <v>10</v>
      </c>
      <c r="C45" s="5" t="s">
        <v>135</v>
      </c>
      <c r="D45" t="s">
        <v>136</v>
      </c>
      <c r="E45">
        <v>2</v>
      </c>
      <c r="F45" t="s">
        <v>49</v>
      </c>
      <c r="G45" s="17">
        <v>2659.48</v>
      </c>
      <c r="L45">
        <f>Table5[[#This Row],[SPEARS MSRP]]*Table5[[#This Row],[QUANTITY]]</f>
        <v>5318.96</v>
      </c>
      <c r="M45">
        <v>2260</v>
      </c>
      <c r="P45" s="7"/>
      <c r="S45"/>
      <c r="W45"/>
    </row>
    <row r="46" spans="1:23">
      <c r="A46">
        <v>80</v>
      </c>
      <c r="B46" s="11">
        <v>8</v>
      </c>
      <c r="C46" s="5" t="s">
        <v>137</v>
      </c>
      <c r="D46" t="s">
        <v>138</v>
      </c>
      <c r="E46">
        <v>13</v>
      </c>
      <c r="F46" t="s">
        <v>49</v>
      </c>
      <c r="G46" s="16">
        <v>1344.03</v>
      </c>
      <c r="I46">
        <v>290.19</v>
      </c>
      <c r="K46">
        <v>440.85</v>
      </c>
      <c r="L46">
        <f>Table5[[#This Row],[SPEARS MSRP]]*Table5[[#This Row],[QUANTITY]]</f>
        <v>17472.39</v>
      </c>
      <c r="M46">
        <v>1142</v>
      </c>
      <c r="P46" s="7"/>
      <c r="S46" s="2"/>
      <c r="T46" s="1"/>
      <c r="U46" s="1"/>
      <c r="V46" s="3"/>
      <c r="W46" s="3"/>
    </row>
    <row r="47" spans="1:23">
      <c r="A47">
        <v>80</v>
      </c>
      <c r="B47" s="11">
        <v>8</v>
      </c>
      <c r="C47" s="5" t="s">
        <v>139</v>
      </c>
      <c r="D47" t="s">
        <v>140</v>
      </c>
      <c r="E47">
        <v>16</v>
      </c>
      <c r="F47" t="s">
        <v>33</v>
      </c>
      <c r="G47" s="16">
        <v>1196.6300000000001</v>
      </c>
      <c r="I47" t="s">
        <v>68</v>
      </c>
      <c r="K47" t="s">
        <v>68</v>
      </c>
      <c r="L47">
        <f>Table5[[#This Row],[SPEARS MSRP]]*Table5[[#This Row],[QUANTITY]]</f>
        <v>19146.080000000002</v>
      </c>
      <c r="M47">
        <v>1016</v>
      </c>
      <c r="P47" s="7"/>
      <c r="S47" s="1"/>
      <c r="T47" s="1"/>
      <c r="U47" s="1"/>
      <c r="V47" s="3"/>
      <c r="W47" s="3"/>
    </row>
    <row r="48" spans="1:23">
      <c r="A48">
        <v>80</v>
      </c>
      <c r="B48" s="11">
        <v>8</v>
      </c>
      <c r="C48" s="5" t="s">
        <v>141</v>
      </c>
      <c r="D48" t="s">
        <v>142</v>
      </c>
      <c r="E48">
        <v>9</v>
      </c>
      <c r="F48" t="s">
        <v>49</v>
      </c>
      <c r="G48" s="16">
        <v>477.08</v>
      </c>
      <c r="I48">
        <v>92.65</v>
      </c>
      <c r="K48">
        <v>156.49</v>
      </c>
      <c r="L48">
        <f>Table5[[#This Row],[SPEARS MSRP]]*Table5[[#This Row],[QUANTITY]]</f>
        <v>4293.72</v>
      </c>
      <c r="M48">
        <v>405</v>
      </c>
      <c r="P48" s="7"/>
      <c r="S48" s="1"/>
      <c r="T48" s="1"/>
      <c r="U48" s="1"/>
      <c r="V48" s="3"/>
      <c r="W48" s="3"/>
    </row>
    <row r="49" spans="1:23">
      <c r="A49">
        <v>80</v>
      </c>
      <c r="B49" s="11">
        <v>8</v>
      </c>
      <c r="C49" s="5" t="s">
        <v>143</v>
      </c>
      <c r="D49" t="s">
        <v>144</v>
      </c>
      <c r="E49">
        <v>2</v>
      </c>
      <c r="F49" t="s">
        <v>49</v>
      </c>
      <c r="G49" s="16">
        <v>2435.89</v>
      </c>
      <c r="I49">
        <v>459.31</v>
      </c>
      <c r="K49" t="s">
        <v>68</v>
      </c>
      <c r="L49">
        <f>Table5[[#This Row],[SPEARS MSRP]]*Table5[[#This Row],[QUANTITY]]</f>
        <v>4871.78</v>
      </c>
      <c r="M49">
        <v>2069</v>
      </c>
      <c r="P49" s="7"/>
      <c r="S49" s="1"/>
      <c r="T49" s="1"/>
      <c r="U49" s="1"/>
      <c r="W49"/>
    </row>
    <row r="50" spans="1:23">
      <c r="A50">
        <v>80</v>
      </c>
      <c r="B50" s="11">
        <v>8</v>
      </c>
      <c r="C50" s="5" t="s">
        <v>145</v>
      </c>
      <c r="D50" t="s">
        <v>146</v>
      </c>
      <c r="E50">
        <v>0</v>
      </c>
      <c r="F50" t="s">
        <v>49</v>
      </c>
      <c r="G50" s="16">
        <v>1876.96</v>
      </c>
      <c r="I50" t="s">
        <v>68</v>
      </c>
      <c r="K50">
        <v>1408.01</v>
      </c>
      <c r="L50">
        <f>Table5[[#This Row],[SPEARS MSRP]]*Table5[[#This Row],[QUANTITY]]</f>
        <v>0</v>
      </c>
      <c r="M50">
        <v>0</v>
      </c>
      <c r="P50" s="7"/>
      <c r="Q50" s="6"/>
      <c r="S50" s="2"/>
      <c r="T50" s="1"/>
      <c r="U50" s="1"/>
      <c r="W50"/>
    </row>
    <row r="51" spans="1:23">
      <c r="A51">
        <v>80</v>
      </c>
      <c r="B51" s="11">
        <v>8</v>
      </c>
      <c r="C51" s="5" t="s">
        <v>147</v>
      </c>
      <c r="D51" t="s">
        <v>148</v>
      </c>
      <c r="E51">
        <v>19</v>
      </c>
      <c r="F51" t="s">
        <v>33</v>
      </c>
      <c r="G51" s="16">
        <v>1910.23</v>
      </c>
      <c r="I51" t="s">
        <v>68</v>
      </c>
      <c r="K51">
        <v>1432.96</v>
      </c>
      <c r="L51">
        <f>Table5[[#This Row],[SPEARS MSRP]]*Table5[[#This Row],[QUANTITY]]</f>
        <v>36294.370000000003</v>
      </c>
      <c r="M51">
        <v>1623</v>
      </c>
      <c r="P51" s="7"/>
      <c r="S51" s="1"/>
      <c r="T51" s="1"/>
      <c r="U51" s="1"/>
      <c r="W51"/>
    </row>
    <row r="52" spans="1:23">
      <c r="A52">
        <v>80</v>
      </c>
      <c r="B52" s="11">
        <v>8</v>
      </c>
      <c r="C52" s="5" t="s">
        <v>149</v>
      </c>
      <c r="D52" t="s">
        <v>150</v>
      </c>
      <c r="E52">
        <v>13</v>
      </c>
      <c r="F52" t="s">
        <v>49</v>
      </c>
      <c r="G52" s="16">
        <v>1564.86</v>
      </c>
      <c r="I52" t="s">
        <v>68</v>
      </c>
      <c r="K52">
        <v>1173.8800000000001</v>
      </c>
      <c r="L52">
        <f>Table5[[#This Row],[SPEARS MSRP]]*Table5[[#This Row],[QUANTITY]]</f>
        <v>20343.18</v>
      </c>
      <c r="M52">
        <v>1329</v>
      </c>
      <c r="P52" s="7"/>
      <c r="S52" s="2"/>
      <c r="T52" s="1"/>
      <c r="U52" s="1"/>
      <c r="W52"/>
    </row>
    <row r="53" spans="1:23">
      <c r="A53">
        <v>80</v>
      </c>
      <c r="B53" s="11">
        <v>8</v>
      </c>
      <c r="C53" s="5" t="s">
        <v>151</v>
      </c>
      <c r="D53" t="s">
        <v>152</v>
      </c>
      <c r="E53">
        <v>12</v>
      </c>
      <c r="F53" t="s">
        <v>33</v>
      </c>
      <c r="G53" s="16">
        <v>2653.52</v>
      </c>
      <c r="I53" t="s">
        <v>68</v>
      </c>
      <c r="K53">
        <v>1990.54</v>
      </c>
      <c r="L53">
        <f>Table5[[#This Row],[SPEARS MSRP]]*Table5[[#This Row],[QUANTITY]]</f>
        <v>31842.239999999998</v>
      </c>
      <c r="M53">
        <v>2255</v>
      </c>
      <c r="P53" s="7"/>
      <c r="S53" s="1"/>
      <c r="T53" s="1"/>
      <c r="U53" s="1"/>
      <c r="W53"/>
    </row>
    <row r="54" spans="1:23">
      <c r="A54">
        <v>80</v>
      </c>
      <c r="B54" s="11">
        <v>8</v>
      </c>
      <c r="C54" s="5" t="s">
        <v>153</v>
      </c>
      <c r="D54" t="s">
        <v>154</v>
      </c>
      <c r="E54">
        <v>9</v>
      </c>
      <c r="F54" t="s">
        <v>49</v>
      </c>
      <c r="G54" s="16">
        <v>1845.31</v>
      </c>
      <c r="I54" t="s">
        <v>68</v>
      </c>
      <c r="K54">
        <v>1384.27</v>
      </c>
      <c r="L54">
        <f>Table5[[#This Row],[SPEARS MSRP]]*Table5[[#This Row],[QUANTITY]]</f>
        <v>16607.79</v>
      </c>
      <c r="M54">
        <v>1568</v>
      </c>
      <c r="P54" s="7"/>
      <c r="S54"/>
      <c r="W54"/>
    </row>
    <row r="55" spans="1:23">
      <c r="A55">
        <v>80</v>
      </c>
      <c r="B55" s="11">
        <v>8</v>
      </c>
      <c r="C55" s="5" t="s">
        <v>155</v>
      </c>
      <c r="D55" t="s">
        <v>156</v>
      </c>
      <c r="E55">
        <f>16+16+32+16+16+13</f>
        <v>109</v>
      </c>
      <c r="F55" t="s">
        <v>33</v>
      </c>
      <c r="G55" s="16">
        <v>1447.93</v>
      </c>
      <c r="I55" t="s">
        <v>68</v>
      </c>
      <c r="K55">
        <v>1086.17</v>
      </c>
      <c r="L55">
        <f>Table5[[#This Row],[SPEARS MSRP]]*Table5[[#This Row],[QUANTITY]]</f>
        <v>157824.37</v>
      </c>
      <c r="M55">
        <v>1229</v>
      </c>
      <c r="P55" s="7"/>
      <c r="S55"/>
      <c r="W55"/>
    </row>
    <row r="56" spans="1:23">
      <c r="A56">
        <v>80</v>
      </c>
      <c r="B56" s="11">
        <v>8</v>
      </c>
      <c r="C56" s="5" t="s">
        <v>157</v>
      </c>
      <c r="D56" t="s">
        <v>158</v>
      </c>
      <c r="E56">
        <v>12</v>
      </c>
      <c r="F56" t="s">
        <v>49</v>
      </c>
      <c r="G56" s="16">
        <v>1151.25</v>
      </c>
      <c r="I56">
        <v>222.37</v>
      </c>
      <c r="K56">
        <v>377.61</v>
      </c>
      <c r="L56">
        <f>Table5[[#This Row],[SPEARS MSRP]]*Table5[[#This Row],[QUANTITY]]</f>
        <v>13815</v>
      </c>
      <c r="M56">
        <v>978</v>
      </c>
      <c r="P56" s="7"/>
      <c r="S56"/>
      <c r="W56"/>
    </row>
    <row r="57" spans="1:23">
      <c r="A57">
        <v>80</v>
      </c>
      <c r="B57" s="11">
        <v>8</v>
      </c>
      <c r="C57" s="5" t="s">
        <v>159</v>
      </c>
      <c r="D57" t="s">
        <v>78</v>
      </c>
      <c r="E57">
        <v>140</v>
      </c>
      <c r="F57" t="s">
        <v>49</v>
      </c>
      <c r="G57" s="16">
        <v>813.58</v>
      </c>
      <c r="I57">
        <v>152.80000000000001</v>
      </c>
      <c r="K57">
        <v>266.86</v>
      </c>
      <c r="L57">
        <f>Table5[[#This Row],[SPEARS MSRP]]*Table5[[#This Row],[QUANTITY]]</f>
        <v>113901.20000000001</v>
      </c>
      <c r="M57">
        <v>691</v>
      </c>
      <c r="P57" s="7"/>
      <c r="S57"/>
      <c r="W57"/>
    </row>
    <row r="58" spans="1:23">
      <c r="A58">
        <v>80</v>
      </c>
      <c r="B58" s="11">
        <v>8</v>
      </c>
      <c r="C58" s="5" t="s">
        <v>160</v>
      </c>
      <c r="D58" t="s">
        <v>161</v>
      </c>
      <c r="E58">
        <v>30</v>
      </c>
      <c r="F58" t="s">
        <v>49</v>
      </c>
      <c r="G58" s="16">
        <v>406.11</v>
      </c>
      <c r="I58">
        <v>78.209999999999994</v>
      </c>
      <c r="K58">
        <v>133.21</v>
      </c>
      <c r="L58">
        <f>Table5[[#This Row],[SPEARS MSRP]]*Table5[[#This Row],[QUANTITY]]</f>
        <v>12183.300000000001</v>
      </c>
      <c r="M58">
        <v>345</v>
      </c>
      <c r="P58" s="7"/>
      <c r="S58"/>
      <c r="W58"/>
    </row>
    <row r="59" spans="1:23">
      <c r="A59">
        <v>80</v>
      </c>
      <c r="B59" s="11">
        <v>8</v>
      </c>
      <c r="C59" s="5" t="s">
        <v>162</v>
      </c>
      <c r="D59" t="s">
        <v>115</v>
      </c>
      <c r="E59">
        <f>26+80+6</f>
        <v>112</v>
      </c>
      <c r="F59" t="s">
        <v>33</v>
      </c>
      <c r="G59" s="16">
        <v>1833.45</v>
      </c>
      <c r="I59" t="s">
        <v>68</v>
      </c>
      <c r="K59">
        <v>559.21</v>
      </c>
      <c r="L59">
        <f>Table5[[#This Row],[SPEARS MSRP]]*Table5[[#This Row],[QUANTITY]]</f>
        <v>205346.4</v>
      </c>
      <c r="M59">
        <v>1558</v>
      </c>
      <c r="P59" s="7"/>
      <c r="S59"/>
      <c r="W59"/>
    </row>
    <row r="60" spans="1:23">
      <c r="A60">
        <v>80</v>
      </c>
      <c r="B60" s="11">
        <v>8</v>
      </c>
      <c r="C60" s="5" t="s">
        <v>163</v>
      </c>
      <c r="D60" t="s">
        <v>88</v>
      </c>
      <c r="E60">
        <v>18</v>
      </c>
      <c r="F60" t="s">
        <v>49</v>
      </c>
      <c r="G60" s="16">
        <v>1084.77</v>
      </c>
      <c r="I60" t="s">
        <v>68</v>
      </c>
      <c r="K60">
        <v>355.81</v>
      </c>
      <c r="L60">
        <f>Table5[[#This Row],[SPEARS MSRP]]*Table5[[#This Row],[QUANTITY]]</f>
        <v>19525.86</v>
      </c>
      <c r="M60">
        <v>921</v>
      </c>
      <c r="P60" s="7"/>
      <c r="S60"/>
      <c r="W60"/>
    </row>
    <row r="61" spans="1:23">
      <c r="A61">
        <v>80</v>
      </c>
      <c r="B61" s="11">
        <v>8</v>
      </c>
      <c r="C61" s="5" t="s">
        <v>164</v>
      </c>
      <c r="D61" t="s">
        <v>161</v>
      </c>
      <c r="E61">
        <v>205</v>
      </c>
      <c r="F61" t="s">
        <v>33</v>
      </c>
      <c r="G61" s="16">
        <v>1539.87</v>
      </c>
      <c r="I61" t="s">
        <v>68</v>
      </c>
      <c r="K61">
        <v>469.67</v>
      </c>
      <c r="L61">
        <f>Table5[[#This Row],[SPEARS MSRP]]*Table5[[#This Row],[QUANTITY]]</f>
        <v>315673.34999999998</v>
      </c>
      <c r="M61">
        <v>1308</v>
      </c>
      <c r="P61" s="7"/>
      <c r="Q61" s="6"/>
      <c r="S61"/>
      <c r="W61"/>
    </row>
    <row r="62" spans="1:23">
      <c r="A62">
        <v>80</v>
      </c>
      <c r="B62" s="11">
        <v>8</v>
      </c>
      <c r="C62" s="5" t="s">
        <v>165</v>
      </c>
      <c r="D62" t="s">
        <v>78</v>
      </c>
      <c r="E62">
        <f>36+18+14</f>
        <v>68</v>
      </c>
      <c r="F62" t="s">
        <v>33</v>
      </c>
      <c r="G62" s="16">
        <v>1702.43</v>
      </c>
      <c r="I62" t="s">
        <v>68</v>
      </c>
      <c r="K62">
        <v>519.25</v>
      </c>
      <c r="L62">
        <f>Table5[[#This Row],[SPEARS MSRP]]*Table5[[#This Row],[QUANTITY]]</f>
        <v>115765.24</v>
      </c>
      <c r="M62">
        <v>1446</v>
      </c>
      <c r="P62" s="7"/>
      <c r="S62"/>
      <c r="W62"/>
    </row>
    <row r="63" spans="1:23">
      <c r="A63">
        <v>80</v>
      </c>
      <c r="B63" s="11">
        <v>8</v>
      </c>
      <c r="C63" s="5" t="s">
        <v>166</v>
      </c>
      <c r="D63" t="s">
        <v>167</v>
      </c>
      <c r="E63">
        <v>10</v>
      </c>
      <c r="F63" t="s">
        <v>33</v>
      </c>
      <c r="G63" s="16">
        <v>1843.68</v>
      </c>
      <c r="I63" t="s">
        <v>68</v>
      </c>
      <c r="K63" t="s">
        <v>68</v>
      </c>
      <c r="L63">
        <f>Table5[[#This Row],[SPEARS MSRP]]*Table5[[#This Row],[QUANTITY]]</f>
        <v>18436.8</v>
      </c>
      <c r="M63">
        <v>1566</v>
      </c>
      <c r="P63" s="7"/>
      <c r="S63"/>
      <c r="W63"/>
    </row>
    <row r="64" spans="1:23">
      <c r="A64">
        <v>80</v>
      </c>
      <c r="B64" s="11">
        <v>8</v>
      </c>
      <c r="C64" s="5" t="s">
        <v>168</v>
      </c>
      <c r="D64" t="s">
        <v>169</v>
      </c>
      <c r="E64">
        <v>4</v>
      </c>
      <c r="F64" t="s">
        <v>49</v>
      </c>
      <c r="G64" s="16">
        <v>3186.55</v>
      </c>
      <c r="I64">
        <v>868.78</v>
      </c>
      <c r="K64">
        <v>1173.8800000000001</v>
      </c>
      <c r="L64">
        <f>Table5[[#This Row],[SPEARS MSRP]]*Table5[[#This Row],[QUANTITY]]</f>
        <v>12746.2</v>
      </c>
      <c r="M64">
        <v>2708</v>
      </c>
      <c r="P64" s="7"/>
      <c r="S64"/>
      <c r="W64"/>
    </row>
    <row r="65" spans="1:23">
      <c r="A65">
        <v>80</v>
      </c>
      <c r="B65" s="11">
        <v>8</v>
      </c>
      <c r="C65" s="5" t="s">
        <v>170</v>
      </c>
      <c r="D65" t="s">
        <v>171</v>
      </c>
      <c r="E65">
        <v>8</v>
      </c>
      <c r="F65" t="s">
        <v>49</v>
      </c>
      <c r="G65" s="16">
        <v>2972.48</v>
      </c>
      <c r="I65">
        <v>810.41</v>
      </c>
      <c r="K65" t="s">
        <v>68</v>
      </c>
      <c r="L65">
        <f>Table5[[#This Row],[SPEARS MSRP]]*Table5[[#This Row],[QUANTITY]]</f>
        <v>23779.84</v>
      </c>
      <c r="M65">
        <v>2526</v>
      </c>
      <c r="P65" s="7"/>
      <c r="S65"/>
      <c r="W65"/>
    </row>
    <row r="66" spans="1:23">
      <c r="A66">
        <v>80</v>
      </c>
      <c r="B66" s="11">
        <v>8</v>
      </c>
      <c r="C66" s="5" t="s">
        <v>172</v>
      </c>
      <c r="D66" t="s">
        <v>78</v>
      </c>
      <c r="E66">
        <v>58</v>
      </c>
      <c r="F66" t="s">
        <v>49</v>
      </c>
      <c r="G66" s="16">
        <v>522.75</v>
      </c>
      <c r="I66" t="s">
        <v>68</v>
      </c>
      <c r="K66" t="s">
        <v>68</v>
      </c>
      <c r="L66">
        <f>Table5[[#This Row],[SPEARS MSRP]]*Table5[[#This Row],[QUANTITY]]</f>
        <v>30319.5</v>
      </c>
      <c r="M66">
        <v>443</v>
      </c>
      <c r="P66" s="7"/>
      <c r="S66"/>
      <c r="W66"/>
    </row>
    <row r="67" spans="1:23">
      <c r="A67">
        <v>80</v>
      </c>
      <c r="B67" s="11">
        <v>8</v>
      </c>
      <c r="C67" s="5" t="s">
        <v>173</v>
      </c>
      <c r="D67" t="s">
        <v>167</v>
      </c>
      <c r="E67">
        <v>14</v>
      </c>
      <c r="F67" t="s">
        <v>49</v>
      </c>
      <c r="G67" s="16">
        <v>1632.31</v>
      </c>
      <c r="I67" t="s">
        <v>68</v>
      </c>
      <c r="K67" t="s">
        <v>68</v>
      </c>
      <c r="L67">
        <f>Table5[[#This Row],[SPEARS MSRP]]*Table5[[#This Row],[QUANTITY]]</f>
        <v>22852.34</v>
      </c>
      <c r="M67">
        <v>1387</v>
      </c>
      <c r="P67" s="7"/>
      <c r="S67"/>
      <c r="W67"/>
    </row>
    <row r="68" spans="1:23">
      <c r="A68">
        <v>80</v>
      </c>
      <c r="B68" s="11">
        <v>8</v>
      </c>
      <c r="C68" s="5" t="s">
        <v>174</v>
      </c>
      <c r="D68" t="s">
        <v>88</v>
      </c>
      <c r="E68">
        <v>1</v>
      </c>
      <c r="F68" t="s">
        <v>33</v>
      </c>
      <c r="G68" s="16">
        <v>2269.94</v>
      </c>
      <c r="I68" t="s">
        <v>68</v>
      </c>
      <c r="K68">
        <v>692.34</v>
      </c>
      <c r="L68">
        <f>Table5[[#This Row],[SPEARS MSRP]]*Table5[[#This Row],[QUANTITY]]</f>
        <v>2269.94</v>
      </c>
      <c r="M68">
        <v>1928</v>
      </c>
      <c r="P68" s="7"/>
      <c r="S68"/>
      <c r="W68"/>
    </row>
    <row r="69" spans="1:23">
      <c r="A69">
        <v>80</v>
      </c>
      <c r="B69" s="11">
        <v>8</v>
      </c>
      <c r="C69" s="5" t="s">
        <v>175</v>
      </c>
      <c r="D69" t="s">
        <v>115</v>
      </c>
      <c r="E69">
        <v>36</v>
      </c>
      <c r="F69" t="s">
        <v>49</v>
      </c>
      <c r="G69" s="16">
        <v>769.05</v>
      </c>
      <c r="I69">
        <v>149.41</v>
      </c>
      <c r="K69">
        <v>252.25</v>
      </c>
      <c r="L69">
        <f>Table5[[#This Row],[SPEARS MSRP]]*Table5[[#This Row],[QUANTITY]]</f>
        <v>27685.8</v>
      </c>
      <c r="M69">
        <v>653</v>
      </c>
      <c r="P69" s="7"/>
      <c r="S69"/>
      <c r="W69"/>
    </row>
    <row r="70" spans="1:23">
      <c r="A70">
        <v>80</v>
      </c>
      <c r="B70" s="11">
        <v>8</v>
      </c>
      <c r="C70" s="5" t="s">
        <v>176</v>
      </c>
      <c r="D70" t="s">
        <v>78</v>
      </c>
      <c r="E70">
        <v>4</v>
      </c>
      <c r="F70" t="s">
        <v>49</v>
      </c>
      <c r="G70" s="16">
        <v>1558.13</v>
      </c>
      <c r="I70" t="s">
        <v>68</v>
      </c>
      <c r="K70" t="s">
        <v>68</v>
      </c>
      <c r="L70">
        <f>Table5[[#This Row],[SPEARS MSRP]]*Table5[[#This Row],[QUANTITY]]</f>
        <v>6232.52</v>
      </c>
      <c r="M70">
        <v>1324</v>
      </c>
      <c r="P70" s="7"/>
      <c r="S70"/>
      <c r="W70"/>
    </row>
    <row r="71" spans="1:23">
      <c r="A71">
        <v>80</v>
      </c>
      <c r="B71" s="11">
        <v>8</v>
      </c>
      <c r="C71" s="5" t="s">
        <v>177</v>
      </c>
      <c r="D71" t="s">
        <v>121</v>
      </c>
      <c r="E71">
        <v>4</v>
      </c>
      <c r="F71" t="s">
        <v>49</v>
      </c>
      <c r="G71" s="16">
        <v>334.55</v>
      </c>
      <c r="I71">
        <v>63.06</v>
      </c>
      <c r="K71">
        <v>109.74</v>
      </c>
      <c r="L71">
        <f>Table5[[#This Row],[SPEARS MSRP]]*Table5[[#This Row],[QUANTITY]]</f>
        <v>1338.2</v>
      </c>
      <c r="M71">
        <v>283</v>
      </c>
      <c r="P71" s="7"/>
      <c r="S71"/>
      <c r="W71"/>
    </row>
    <row r="72" spans="1:23">
      <c r="A72">
        <v>80</v>
      </c>
      <c r="B72" s="11">
        <v>8</v>
      </c>
      <c r="C72" s="5" t="s">
        <v>178</v>
      </c>
      <c r="D72" t="s">
        <v>179</v>
      </c>
      <c r="E72">
        <v>4</v>
      </c>
      <c r="F72" t="s">
        <v>49</v>
      </c>
      <c r="G72" s="16">
        <v>438.72</v>
      </c>
      <c r="I72" t="s">
        <v>68</v>
      </c>
      <c r="K72" t="s">
        <v>68</v>
      </c>
      <c r="L72">
        <f>Table5[[#This Row],[SPEARS MSRP]]*Table5[[#This Row],[QUANTITY]]</f>
        <v>1754.88</v>
      </c>
      <c r="M72">
        <v>372</v>
      </c>
      <c r="P72" s="7"/>
      <c r="S72"/>
      <c r="W72"/>
    </row>
    <row r="73" spans="1:23">
      <c r="A73">
        <v>80</v>
      </c>
      <c r="B73" s="11">
        <v>8</v>
      </c>
      <c r="C73" s="5" t="s">
        <v>180</v>
      </c>
      <c r="D73" t="s">
        <v>181</v>
      </c>
      <c r="E73">
        <v>3</v>
      </c>
      <c r="F73" t="s">
        <v>49</v>
      </c>
      <c r="G73" s="16">
        <v>1154.25</v>
      </c>
      <c r="I73" t="s">
        <v>68</v>
      </c>
      <c r="K73" t="s">
        <v>68</v>
      </c>
      <c r="L73">
        <f>Table5[[#This Row],[SPEARS MSRP]]*Table5[[#This Row],[QUANTITY]]</f>
        <v>3462.75</v>
      </c>
      <c r="M73">
        <v>980</v>
      </c>
      <c r="P73" s="7"/>
      <c r="S73"/>
      <c r="W73"/>
    </row>
    <row r="74" spans="1:23">
      <c r="A74">
        <v>80</v>
      </c>
      <c r="B74" s="11">
        <v>8</v>
      </c>
      <c r="C74" s="5" t="s">
        <v>182</v>
      </c>
      <c r="D74" t="s">
        <v>183</v>
      </c>
      <c r="E74">
        <v>15</v>
      </c>
      <c r="F74" t="s">
        <v>49</v>
      </c>
      <c r="G74" s="16">
        <v>1151.25</v>
      </c>
      <c r="I74">
        <v>217.04</v>
      </c>
      <c r="K74">
        <v>377.61</v>
      </c>
      <c r="L74">
        <f>Table5[[#This Row],[SPEARS MSRP]]*Table5[[#This Row],[QUANTITY]]</f>
        <v>17268.75</v>
      </c>
      <c r="M74">
        <v>978</v>
      </c>
      <c r="P74" s="7"/>
      <c r="S74"/>
      <c r="W74"/>
    </row>
    <row r="75" spans="1:23">
      <c r="A75">
        <v>80</v>
      </c>
      <c r="B75" s="11">
        <v>8</v>
      </c>
      <c r="C75" s="5" t="s">
        <v>184</v>
      </c>
      <c r="D75" t="s">
        <v>118</v>
      </c>
      <c r="E75">
        <v>1</v>
      </c>
      <c r="F75" t="s">
        <v>33</v>
      </c>
      <c r="G75" s="16">
        <v>2156.9699999999998</v>
      </c>
      <c r="I75" t="s">
        <v>68</v>
      </c>
      <c r="K75">
        <v>657.88</v>
      </c>
      <c r="L75">
        <f>Table5[[#This Row],[SPEARS MSRP]]*Table5[[#This Row],[QUANTITY]]</f>
        <v>2156.9699999999998</v>
      </c>
      <c r="M75">
        <v>1832</v>
      </c>
      <c r="P75" s="7"/>
      <c r="S75"/>
      <c r="W75"/>
    </row>
    <row r="76" spans="1:23">
      <c r="A76">
        <v>80</v>
      </c>
      <c r="B76" s="11">
        <v>8</v>
      </c>
      <c r="C76" s="5" t="s">
        <v>185</v>
      </c>
      <c r="D76" t="s">
        <v>118</v>
      </c>
      <c r="E76">
        <v>1</v>
      </c>
      <c r="F76" t="s">
        <v>49</v>
      </c>
      <c r="G76" s="16">
        <v>904.84</v>
      </c>
      <c r="I76" t="s">
        <v>68</v>
      </c>
      <c r="K76">
        <v>296.79000000000002</v>
      </c>
      <c r="L76">
        <f>Table5[[#This Row],[SPEARS MSRP]]*Table5[[#This Row],[QUANTITY]]</f>
        <v>904.84</v>
      </c>
      <c r="M76">
        <v>768</v>
      </c>
      <c r="P76" s="7"/>
      <c r="S76"/>
      <c r="W76"/>
    </row>
    <row r="77" spans="1:23">
      <c r="A77">
        <v>80</v>
      </c>
      <c r="B77" s="11">
        <v>8</v>
      </c>
      <c r="C77" s="5" t="s">
        <v>186</v>
      </c>
      <c r="D77" t="s">
        <v>187</v>
      </c>
      <c r="E77">
        <v>3</v>
      </c>
      <c r="F77" t="s">
        <v>49</v>
      </c>
      <c r="G77" s="16">
        <v>581.66999999999996</v>
      </c>
      <c r="I77" t="s">
        <v>68</v>
      </c>
      <c r="K77">
        <v>436.35</v>
      </c>
      <c r="L77">
        <f>Table5[[#This Row],[SPEARS MSRP]]*Table5[[#This Row],[QUANTITY]]</f>
        <v>1745.0099999999998</v>
      </c>
      <c r="M77">
        <v>493</v>
      </c>
      <c r="P77" s="7"/>
      <c r="S77"/>
      <c r="W77"/>
    </row>
    <row r="78" spans="1:23" ht="15" customHeight="1">
      <c r="A78">
        <v>80</v>
      </c>
      <c r="B78" s="11">
        <v>8</v>
      </c>
      <c r="C78" s="5" t="s">
        <v>188</v>
      </c>
      <c r="D78" t="s">
        <v>189</v>
      </c>
      <c r="E78">
        <v>12</v>
      </c>
      <c r="F78" t="s">
        <v>49</v>
      </c>
      <c r="G78" s="16">
        <v>406.11</v>
      </c>
      <c r="I78">
        <v>83.55</v>
      </c>
      <c r="K78">
        <v>133.21</v>
      </c>
      <c r="L78">
        <f>Table5[[#This Row],[SPEARS MSRP]]*Table5[[#This Row],[QUANTITY]]</f>
        <v>4873.32</v>
      </c>
      <c r="M78">
        <v>345</v>
      </c>
      <c r="P78" s="7"/>
      <c r="Q78" s="6"/>
      <c r="S78" s="1"/>
      <c r="T78" s="1"/>
      <c r="U78" s="1"/>
      <c r="W78"/>
    </row>
    <row r="79" spans="1:23">
      <c r="A79">
        <v>80</v>
      </c>
      <c r="B79" s="11">
        <v>6</v>
      </c>
      <c r="C79" s="5" t="s">
        <v>190</v>
      </c>
      <c r="D79" t="s">
        <v>115</v>
      </c>
      <c r="E79">
        <v>10</v>
      </c>
      <c r="F79" t="s">
        <v>33</v>
      </c>
      <c r="G79" s="16">
        <v>881.23</v>
      </c>
      <c r="I79" t="s">
        <v>68</v>
      </c>
      <c r="K79">
        <v>268.77999999999997</v>
      </c>
      <c r="L79">
        <f>Table5[[#This Row],[SPEARS MSRP]]*Table5[[#This Row],[QUANTITY]]</f>
        <v>8812.2999999999993</v>
      </c>
      <c r="M79">
        <v>748</v>
      </c>
      <c r="P79" s="7"/>
      <c r="S79" s="1"/>
      <c r="T79" s="1"/>
      <c r="U79" s="1"/>
      <c r="W79"/>
    </row>
    <row r="80" spans="1:23">
      <c r="A80">
        <v>80</v>
      </c>
      <c r="B80" s="11">
        <v>6</v>
      </c>
      <c r="C80" s="5" t="s">
        <v>191</v>
      </c>
      <c r="D80" t="s">
        <v>192</v>
      </c>
      <c r="E80">
        <v>43</v>
      </c>
      <c r="F80" t="s">
        <v>49</v>
      </c>
      <c r="G80" s="16">
        <v>295.17</v>
      </c>
      <c r="I80">
        <v>55.64</v>
      </c>
      <c r="K80">
        <v>96.82</v>
      </c>
      <c r="L80">
        <f>Table5[[#This Row],[SPEARS MSRP]]*Table5[[#This Row],[QUANTITY]]</f>
        <v>12692.310000000001</v>
      </c>
      <c r="M80">
        <v>250</v>
      </c>
      <c r="P80" s="7"/>
      <c r="S80" s="1"/>
      <c r="T80" s="1"/>
      <c r="U80" s="1"/>
      <c r="V80" s="3"/>
      <c r="W80" s="3"/>
    </row>
    <row r="81" spans="1:23">
      <c r="A81">
        <v>80</v>
      </c>
      <c r="B81" s="11">
        <v>6</v>
      </c>
      <c r="C81" s="5" t="s">
        <v>193</v>
      </c>
      <c r="D81" t="s">
        <v>194</v>
      </c>
      <c r="E81">
        <v>16</v>
      </c>
      <c r="F81" t="s">
        <v>49</v>
      </c>
      <c r="G81" s="16">
        <v>196.11</v>
      </c>
      <c r="I81">
        <v>38.03</v>
      </c>
      <c r="K81">
        <v>64.33</v>
      </c>
      <c r="L81">
        <f>Table5[[#This Row],[SPEARS MSRP]]*Table5[[#This Row],[QUANTITY]]</f>
        <v>3137.76</v>
      </c>
      <c r="M81">
        <v>166</v>
      </c>
      <c r="P81" s="7"/>
      <c r="S81" s="1"/>
      <c r="T81" s="1"/>
      <c r="U81" s="1"/>
      <c r="W81"/>
    </row>
    <row r="82" spans="1:23">
      <c r="A82">
        <v>80</v>
      </c>
      <c r="B82" s="11">
        <v>6</v>
      </c>
      <c r="C82" s="5" t="s">
        <v>195</v>
      </c>
      <c r="D82" t="s">
        <v>196</v>
      </c>
      <c r="E82">
        <v>30</v>
      </c>
      <c r="F82" t="s">
        <v>33</v>
      </c>
      <c r="G82" s="16">
        <v>842.74</v>
      </c>
      <c r="I82" t="s">
        <v>68</v>
      </c>
      <c r="K82">
        <v>632.19000000000005</v>
      </c>
      <c r="L82">
        <f>Table5[[#This Row],[SPEARS MSRP]]*Table5[[#This Row],[QUANTITY]]</f>
        <v>25282.2</v>
      </c>
      <c r="M82">
        <v>715</v>
      </c>
      <c r="P82" s="7"/>
      <c r="Q82" s="6"/>
      <c r="S82" s="1"/>
      <c r="T82" s="1"/>
      <c r="U82" s="1"/>
      <c r="W82"/>
    </row>
    <row r="83" spans="1:23">
      <c r="A83">
        <v>80</v>
      </c>
      <c r="B83" s="11">
        <v>6</v>
      </c>
      <c r="C83" s="5" t="s">
        <v>197</v>
      </c>
      <c r="D83" t="s">
        <v>198</v>
      </c>
      <c r="E83">
        <v>80</v>
      </c>
      <c r="F83" t="s">
        <v>33</v>
      </c>
      <c r="G83" s="16">
        <v>965.88</v>
      </c>
      <c r="I83" t="s">
        <v>68</v>
      </c>
      <c r="K83">
        <v>724.56</v>
      </c>
      <c r="L83">
        <f>Table5[[#This Row],[SPEARS MSRP]]*Table5[[#This Row],[QUANTITY]]</f>
        <v>77270.399999999994</v>
      </c>
      <c r="M83">
        <v>820</v>
      </c>
      <c r="P83" s="7"/>
      <c r="Q83" s="6"/>
      <c r="S83" s="1"/>
      <c r="T83" s="1"/>
      <c r="U83" s="1"/>
      <c r="W83"/>
    </row>
    <row r="84" spans="1:23">
      <c r="A84">
        <v>80</v>
      </c>
      <c r="B84" s="11">
        <v>6</v>
      </c>
      <c r="C84" s="5" t="s">
        <v>199</v>
      </c>
      <c r="D84" t="s">
        <v>200</v>
      </c>
      <c r="E84">
        <v>23</v>
      </c>
      <c r="F84" t="s">
        <v>49</v>
      </c>
      <c r="G84" s="16">
        <v>225.15</v>
      </c>
      <c r="I84">
        <v>46.21</v>
      </c>
      <c r="K84">
        <v>73.849999999999994</v>
      </c>
      <c r="L84">
        <f>Table5[[#This Row],[SPEARS MSRP]]*Table5[[#This Row],[QUANTITY]]</f>
        <v>5178.45</v>
      </c>
      <c r="M84">
        <v>191</v>
      </c>
      <c r="P84" s="7"/>
      <c r="Q84" s="6"/>
      <c r="S84" s="1"/>
      <c r="T84" s="1"/>
      <c r="U84" s="1"/>
      <c r="W84"/>
    </row>
    <row r="85" spans="1:23">
      <c r="A85">
        <v>80</v>
      </c>
      <c r="B85" s="11">
        <v>6</v>
      </c>
      <c r="C85" t="s">
        <v>201</v>
      </c>
      <c r="D85" t="s">
        <v>202</v>
      </c>
      <c r="E85">
        <v>7</v>
      </c>
      <c r="F85" t="s">
        <v>33</v>
      </c>
      <c r="G85" s="16">
        <v>1211.24</v>
      </c>
      <c r="L85">
        <f>Table5[[#This Row],[SPEARS MSRP]]*Table5[[#This Row],[QUANTITY]]</f>
        <v>8478.68</v>
      </c>
      <c r="M85">
        <v>1029</v>
      </c>
      <c r="P85" s="7"/>
      <c r="Q85" s="6"/>
      <c r="S85" s="1"/>
      <c r="T85" s="1"/>
      <c r="U85" s="1"/>
      <c r="W85"/>
    </row>
    <row r="86" spans="1:23">
      <c r="A86">
        <v>80</v>
      </c>
      <c r="B86" s="11">
        <v>6</v>
      </c>
      <c r="C86" s="5" t="s">
        <v>203</v>
      </c>
      <c r="D86" t="s">
        <v>204</v>
      </c>
      <c r="E86">
        <v>25</v>
      </c>
      <c r="F86" t="s">
        <v>49</v>
      </c>
      <c r="G86" s="16">
        <v>581.82000000000005</v>
      </c>
      <c r="I86">
        <v>228.38</v>
      </c>
      <c r="K86">
        <v>397.29</v>
      </c>
      <c r="L86">
        <f>Table5[[#This Row],[SPEARS MSRP]]*Table5[[#This Row],[QUANTITY]]</f>
        <v>14545.500000000002</v>
      </c>
      <c r="M86">
        <v>493</v>
      </c>
      <c r="P86" s="7"/>
      <c r="Q86" s="6"/>
      <c r="S86" s="1"/>
      <c r="T86" s="1"/>
      <c r="U86" s="1"/>
      <c r="W86"/>
    </row>
    <row r="87" spans="1:23">
      <c r="A87">
        <v>80</v>
      </c>
      <c r="B87" s="11">
        <v>6</v>
      </c>
      <c r="C87" s="5" t="s">
        <v>205</v>
      </c>
      <c r="D87" t="s">
        <v>206</v>
      </c>
      <c r="E87">
        <v>8</v>
      </c>
      <c r="F87" t="s">
        <v>33</v>
      </c>
      <c r="G87" s="16">
        <v>227.02</v>
      </c>
      <c r="I87" t="s">
        <v>68</v>
      </c>
      <c r="K87">
        <v>177.46</v>
      </c>
      <c r="L87">
        <f>Table5[[#This Row],[SPEARS MSRP]]*Table5[[#This Row],[QUANTITY]]</f>
        <v>1816.16</v>
      </c>
      <c r="M87">
        <v>192</v>
      </c>
      <c r="P87" s="7"/>
      <c r="Q87" s="6"/>
      <c r="S87" s="1"/>
      <c r="T87" s="1"/>
      <c r="U87" s="1"/>
      <c r="W87"/>
    </row>
    <row r="88" spans="1:23">
      <c r="A88">
        <v>80</v>
      </c>
      <c r="B88" s="11">
        <v>6</v>
      </c>
      <c r="C88" s="5" t="s">
        <v>207</v>
      </c>
      <c r="D88" t="s">
        <v>206</v>
      </c>
      <c r="E88">
        <v>4</v>
      </c>
      <c r="F88" t="s">
        <v>49</v>
      </c>
      <c r="G88" s="16">
        <v>393.57</v>
      </c>
      <c r="I88">
        <v>42.87</v>
      </c>
      <c r="K88">
        <v>74.47</v>
      </c>
      <c r="L88">
        <f>Table5[[#This Row],[SPEARS MSRP]]*Table5[[#This Row],[QUANTITY]]</f>
        <v>1574.28</v>
      </c>
      <c r="M88">
        <v>334</v>
      </c>
      <c r="P88" s="7"/>
      <c r="Q88" s="6"/>
      <c r="S88" s="1"/>
      <c r="T88" s="1"/>
      <c r="U88" s="1"/>
      <c r="W88"/>
    </row>
    <row r="89" spans="1:23">
      <c r="A89">
        <v>80</v>
      </c>
      <c r="B89" s="11">
        <v>6</v>
      </c>
      <c r="C89" s="5" t="s">
        <v>208</v>
      </c>
      <c r="D89" t="s">
        <v>88</v>
      </c>
      <c r="E89">
        <v>6</v>
      </c>
      <c r="F89" t="s">
        <v>49</v>
      </c>
      <c r="G89" s="16">
        <v>1036.76</v>
      </c>
      <c r="I89" t="s">
        <v>68</v>
      </c>
      <c r="K89">
        <v>129.1</v>
      </c>
      <c r="L89">
        <f>Table5[[#This Row],[SPEARS MSRP]]*Table5[[#This Row],[QUANTITY]]</f>
        <v>6220.5599999999995</v>
      </c>
      <c r="M89">
        <v>880</v>
      </c>
      <c r="P89" s="7"/>
      <c r="Q89" s="6"/>
      <c r="S89" s="1"/>
      <c r="T89" s="1"/>
      <c r="U89" s="1"/>
      <c r="W89"/>
    </row>
    <row r="90" spans="1:23">
      <c r="A90">
        <v>80</v>
      </c>
      <c r="B90" s="11">
        <v>6</v>
      </c>
      <c r="C90" s="5" t="s">
        <v>209</v>
      </c>
      <c r="D90" t="s">
        <v>65</v>
      </c>
      <c r="E90">
        <v>12</v>
      </c>
      <c r="F90" t="s">
        <v>33</v>
      </c>
      <c r="G90" s="16">
        <v>417.24</v>
      </c>
      <c r="I90" t="s">
        <v>68</v>
      </c>
      <c r="K90">
        <v>316.22000000000003</v>
      </c>
      <c r="L90">
        <f>Table5[[#This Row],[SPEARS MSRP]]*Table5[[#This Row],[QUANTITY]]</f>
        <v>5006.88</v>
      </c>
      <c r="M90">
        <v>354</v>
      </c>
      <c r="P90" s="7"/>
      <c r="Q90" s="6"/>
      <c r="S90" s="1"/>
      <c r="T90" s="1"/>
      <c r="U90" s="1"/>
      <c r="W90"/>
    </row>
    <row r="91" spans="1:23">
      <c r="A91">
        <v>80</v>
      </c>
      <c r="B91" s="11">
        <v>6</v>
      </c>
      <c r="C91" s="5" t="s">
        <v>210</v>
      </c>
      <c r="D91" t="s">
        <v>65</v>
      </c>
      <c r="E91">
        <v>14</v>
      </c>
      <c r="F91" t="s">
        <v>49</v>
      </c>
      <c r="G91" s="16">
        <v>354.71</v>
      </c>
      <c r="I91" t="s">
        <v>68</v>
      </c>
      <c r="K91">
        <v>136.86000000000001</v>
      </c>
      <c r="L91">
        <f>Table5[[#This Row],[SPEARS MSRP]]*Table5[[#This Row],[QUANTITY]]</f>
        <v>4965.9399999999996</v>
      </c>
      <c r="M91">
        <v>300</v>
      </c>
      <c r="P91" s="7"/>
      <c r="Q91" s="6"/>
      <c r="S91" s="1"/>
      <c r="T91" s="1"/>
      <c r="U91" s="1"/>
      <c r="W91"/>
    </row>
    <row r="92" spans="1:23">
      <c r="A92">
        <v>80</v>
      </c>
      <c r="B92" s="11">
        <v>6</v>
      </c>
      <c r="C92" s="5" t="s">
        <v>211</v>
      </c>
      <c r="D92" t="s">
        <v>115</v>
      </c>
      <c r="E92">
        <v>22</v>
      </c>
      <c r="F92" t="s">
        <v>49</v>
      </c>
      <c r="G92" s="16">
        <v>417.24</v>
      </c>
      <c r="I92">
        <v>67.09</v>
      </c>
      <c r="K92">
        <v>116.35</v>
      </c>
      <c r="L92">
        <f>Table5[[#This Row],[SPEARS MSRP]]*Table5[[#This Row],[QUANTITY]]</f>
        <v>9179.2800000000007</v>
      </c>
      <c r="M92">
        <v>354</v>
      </c>
      <c r="P92" s="7"/>
      <c r="Q92" s="6"/>
      <c r="S92" s="1"/>
      <c r="T92" s="1"/>
      <c r="U92" s="1"/>
      <c r="W92"/>
    </row>
    <row r="93" spans="1:23">
      <c r="A93">
        <v>80</v>
      </c>
      <c r="B93" s="11">
        <v>6</v>
      </c>
      <c r="C93" s="5" t="s">
        <v>212</v>
      </c>
      <c r="D93" t="s">
        <v>213</v>
      </c>
      <c r="E93">
        <v>2</v>
      </c>
      <c r="F93" t="s">
        <v>49</v>
      </c>
      <c r="G93" s="16">
        <v>417.24</v>
      </c>
      <c r="I93" t="s">
        <v>68</v>
      </c>
      <c r="K93" t="s">
        <v>68</v>
      </c>
      <c r="L93">
        <f>Table5[[#This Row],[SPEARS MSRP]]*Table5[[#This Row],[QUANTITY]]</f>
        <v>834.48</v>
      </c>
      <c r="M93">
        <v>354</v>
      </c>
      <c r="P93" s="7"/>
      <c r="S93" s="1"/>
      <c r="T93" s="1"/>
      <c r="U93" s="1"/>
      <c r="W93"/>
    </row>
    <row r="94" spans="1:23">
      <c r="A94">
        <v>80</v>
      </c>
      <c r="B94" s="11">
        <v>6</v>
      </c>
      <c r="C94" s="5" t="s">
        <v>214</v>
      </c>
      <c r="D94" t="s">
        <v>215</v>
      </c>
      <c r="E94">
        <v>12</v>
      </c>
      <c r="F94" t="s">
        <v>49</v>
      </c>
      <c r="G94" s="16">
        <v>658.62</v>
      </c>
      <c r="I94" t="s">
        <v>68</v>
      </c>
      <c r="K94" t="s">
        <v>68</v>
      </c>
      <c r="L94">
        <f>Table5[[#This Row],[SPEARS MSRP]]*Table5[[#This Row],[QUANTITY]]</f>
        <v>7903.4400000000005</v>
      </c>
      <c r="M94">
        <v>559</v>
      </c>
      <c r="P94" s="7"/>
      <c r="Q94" s="6"/>
      <c r="S94" s="1"/>
      <c r="T94" s="1"/>
      <c r="U94" s="1"/>
      <c r="W94"/>
    </row>
    <row r="95" spans="1:23">
      <c r="A95">
        <v>80</v>
      </c>
      <c r="B95" s="11">
        <v>6</v>
      </c>
      <c r="C95" s="5" t="s">
        <v>216</v>
      </c>
      <c r="D95" t="s">
        <v>217</v>
      </c>
      <c r="E95">
        <v>4</v>
      </c>
      <c r="F95" t="s">
        <v>49</v>
      </c>
      <c r="G95" s="16">
        <v>253.64</v>
      </c>
      <c r="I95" t="s">
        <v>68</v>
      </c>
      <c r="K95" t="s">
        <v>68</v>
      </c>
      <c r="L95">
        <f>Table5[[#This Row],[SPEARS MSRP]]*Table5[[#This Row],[QUANTITY]]</f>
        <v>1014.56</v>
      </c>
      <c r="M95">
        <v>215</v>
      </c>
      <c r="P95" s="7"/>
      <c r="S95" s="1"/>
      <c r="T95" s="1"/>
      <c r="U95" s="1"/>
      <c r="W95"/>
    </row>
    <row r="96" spans="1:23">
      <c r="A96">
        <v>80</v>
      </c>
      <c r="B96" s="11">
        <v>6</v>
      </c>
      <c r="C96" s="5" t="s">
        <v>218</v>
      </c>
      <c r="D96" t="s">
        <v>217</v>
      </c>
      <c r="E96">
        <v>29</v>
      </c>
      <c r="F96" t="s">
        <v>33</v>
      </c>
      <c r="G96" s="16">
        <v>549.83000000000004</v>
      </c>
      <c r="I96" t="s">
        <v>68</v>
      </c>
      <c r="K96" t="s">
        <v>68</v>
      </c>
      <c r="L96">
        <f>Table5[[#This Row],[SPEARS MSRP]]*Table5[[#This Row],[QUANTITY]]</f>
        <v>15945.070000000002</v>
      </c>
      <c r="M96">
        <v>466</v>
      </c>
      <c r="P96" s="7"/>
      <c r="Q96" s="6"/>
      <c r="S96" s="1"/>
      <c r="T96" s="1"/>
      <c r="U96" s="1"/>
      <c r="W96"/>
    </row>
    <row r="97" spans="1:23">
      <c r="A97">
        <v>80</v>
      </c>
      <c r="B97" s="11">
        <v>6</v>
      </c>
      <c r="C97" s="5" t="s">
        <v>219</v>
      </c>
      <c r="D97" t="s">
        <v>220</v>
      </c>
      <c r="E97">
        <v>4</v>
      </c>
      <c r="F97" t="s">
        <v>33</v>
      </c>
      <c r="G97" s="16">
        <v>741.86</v>
      </c>
      <c r="I97" t="s">
        <v>68</v>
      </c>
      <c r="K97">
        <v>226.27</v>
      </c>
      <c r="L97">
        <f>Table5[[#This Row],[SPEARS MSRP]]*Table5[[#This Row],[QUANTITY]]</f>
        <v>2967.44</v>
      </c>
      <c r="M97">
        <v>629</v>
      </c>
      <c r="P97" s="7"/>
      <c r="Q97" s="6"/>
      <c r="S97" s="1"/>
      <c r="T97" s="1"/>
      <c r="U97" s="1"/>
      <c r="W97"/>
    </row>
    <row r="98" spans="1:23">
      <c r="A98">
        <v>80</v>
      </c>
      <c r="B98" s="11">
        <v>6</v>
      </c>
      <c r="C98" s="5" t="s">
        <v>221</v>
      </c>
      <c r="D98" t="s">
        <v>222</v>
      </c>
      <c r="E98">
        <v>63</v>
      </c>
      <c r="F98" t="s">
        <v>49</v>
      </c>
      <c r="G98" s="16">
        <v>196.11</v>
      </c>
      <c r="I98">
        <v>38.03</v>
      </c>
      <c r="K98">
        <v>64.33</v>
      </c>
      <c r="L98">
        <f>Table5[[#This Row],[SPEARS MSRP]]*Table5[[#This Row],[QUANTITY]]</f>
        <v>12354.93</v>
      </c>
      <c r="M98">
        <v>166</v>
      </c>
      <c r="P98" s="7"/>
      <c r="Q98" s="6"/>
      <c r="S98" s="1"/>
      <c r="T98" s="1"/>
      <c r="U98" s="1"/>
      <c r="W98"/>
    </row>
    <row r="99" spans="1:23">
      <c r="A99">
        <v>80</v>
      </c>
      <c r="B99" s="11">
        <v>6</v>
      </c>
      <c r="C99" s="5" t="s">
        <v>223</v>
      </c>
      <c r="D99" t="s">
        <v>78</v>
      </c>
      <c r="E99">
        <v>46</v>
      </c>
      <c r="F99" t="s">
        <v>33</v>
      </c>
      <c r="G99" s="16">
        <v>906.51</v>
      </c>
      <c r="I99" t="s">
        <v>68</v>
      </c>
      <c r="K99" t="s">
        <v>68</v>
      </c>
      <c r="L99">
        <f>Table5[[#This Row],[SPEARS MSRP]]*Table5[[#This Row],[QUANTITY]]</f>
        <v>41699.46</v>
      </c>
      <c r="M99">
        <v>770</v>
      </c>
      <c r="P99" s="7"/>
      <c r="Q99" s="6"/>
      <c r="S99" s="1"/>
      <c r="T99" s="1"/>
      <c r="U99" s="1"/>
      <c r="W99"/>
    </row>
    <row r="100" spans="1:23">
      <c r="A100">
        <v>80</v>
      </c>
      <c r="B100" s="11">
        <v>6</v>
      </c>
      <c r="C100" s="5" t="s">
        <v>224</v>
      </c>
      <c r="D100" t="s">
        <v>225</v>
      </c>
      <c r="E100">
        <v>14</v>
      </c>
      <c r="F100" t="s">
        <v>49</v>
      </c>
      <c r="G100" s="16">
        <v>311.24</v>
      </c>
      <c r="I100" t="s">
        <v>68</v>
      </c>
      <c r="K100" t="s">
        <v>68</v>
      </c>
      <c r="L100">
        <f>Table5[[#This Row],[SPEARS MSRP]]*Table5[[#This Row],[QUANTITY]]</f>
        <v>4357.3600000000006</v>
      </c>
      <c r="M100">
        <v>264</v>
      </c>
      <c r="P100" s="7"/>
      <c r="Q100" s="6"/>
      <c r="S100" s="1"/>
      <c r="T100" s="1"/>
      <c r="U100" s="1"/>
      <c r="W100"/>
    </row>
    <row r="101" spans="1:23">
      <c r="A101">
        <v>80</v>
      </c>
      <c r="B101" s="11">
        <v>6</v>
      </c>
      <c r="C101" s="5" t="s">
        <v>226</v>
      </c>
      <c r="D101" t="s">
        <v>227</v>
      </c>
      <c r="E101">
        <v>6</v>
      </c>
      <c r="F101" t="s">
        <v>49</v>
      </c>
      <c r="G101" s="16">
        <v>1142.04</v>
      </c>
      <c r="I101">
        <v>311.35000000000002</v>
      </c>
      <c r="K101" t="s">
        <v>68</v>
      </c>
      <c r="L101">
        <f>Table5[[#This Row],[SPEARS MSRP]]*Table5[[#This Row],[QUANTITY]]</f>
        <v>6852.24</v>
      </c>
      <c r="M101">
        <v>970</v>
      </c>
      <c r="P101" s="7"/>
      <c r="S101" s="1"/>
      <c r="T101" s="1"/>
      <c r="U101" s="1"/>
      <c r="W101"/>
    </row>
    <row r="102" spans="1:23">
      <c r="A102">
        <v>80</v>
      </c>
      <c r="B102" s="11">
        <v>6</v>
      </c>
      <c r="C102" s="5" t="s">
        <v>228</v>
      </c>
      <c r="D102" t="s">
        <v>229</v>
      </c>
      <c r="E102">
        <v>24</v>
      </c>
      <c r="F102" t="s">
        <v>49</v>
      </c>
      <c r="G102" s="16">
        <v>923.08</v>
      </c>
      <c r="I102" t="s">
        <v>68</v>
      </c>
      <c r="K102">
        <v>302.77999999999997</v>
      </c>
      <c r="L102">
        <f>Table5[[#This Row],[SPEARS MSRP]]*Table5[[#This Row],[QUANTITY]]</f>
        <v>22153.920000000002</v>
      </c>
      <c r="M102">
        <v>784</v>
      </c>
      <c r="P102" s="7"/>
      <c r="Q102" s="6"/>
      <c r="S102" s="1"/>
      <c r="T102" s="1"/>
      <c r="U102" s="1"/>
      <c r="W102"/>
    </row>
    <row r="103" spans="1:23">
      <c r="A103">
        <v>80</v>
      </c>
      <c r="B103" s="11">
        <v>6</v>
      </c>
      <c r="C103" s="5" t="s">
        <v>230</v>
      </c>
      <c r="D103" t="s">
        <v>231</v>
      </c>
      <c r="E103">
        <v>28</v>
      </c>
      <c r="F103" t="s">
        <v>49</v>
      </c>
      <c r="G103" s="16">
        <v>481.2</v>
      </c>
      <c r="I103">
        <v>103.91</v>
      </c>
      <c r="K103">
        <v>157.84</v>
      </c>
      <c r="L103">
        <f>Table5[[#This Row],[SPEARS MSRP]]*Table5[[#This Row],[QUANTITY]]</f>
        <v>13473.6</v>
      </c>
      <c r="M103">
        <v>408</v>
      </c>
      <c r="P103" s="7"/>
      <c r="Q103" s="6"/>
      <c r="S103" s="1"/>
      <c r="T103" s="1"/>
      <c r="U103" s="1"/>
      <c r="W103"/>
    </row>
    <row r="104" spans="1:23">
      <c r="A104">
        <v>80</v>
      </c>
      <c r="B104" s="11">
        <v>6</v>
      </c>
      <c r="C104" s="5" t="s">
        <v>232</v>
      </c>
      <c r="D104" t="s">
        <v>72</v>
      </c>
      <c r="E104">
        <v>5</v>
      </c>
      <c r="F104" t="s">
        <v>49</v>
      </c>
      <c r="G104" s="16">
        <v>496.38</v>
      </c>
      <c r="I104">
        <v>93.54</v>
      </c>
      <c r="K104">
        <v>162.82</v>
      </c>
      <c r="L104">
        <f>Table5[[#This Row],[SPEARS MSRP]]*Table5[[#This Row],[QUANTITY]]</f>
        <v>2481.9</v>
      </c>
      <c r="M104">
        <v>421</v>
      </c>
      <c r="P104" s="7"/>
      <c r="Q104" s="6"/>
      <c r="S104" s="1"/>
      <c r="T104" s="1"/>
      <c r="U104" s="1"/>
      <c r="W104"/>
    </row>
    <row r="105" spans="1:23">
      <c r="A105">
        <v>80</v>
      </c>
      <c r="B105" s="11">
        <v>6</v>
      </c>
      <c r="C105" s="5" t="s">
        <v>233</v>
      </c>
      <c r="D105" t="s">
        <v>234</v>
      </c>
      <c r="E105">
        <v>42</v>
      </c>
      <c r="F105" t="s">
        <v>49</v>
      </c>
      <c r="G105" s="16">
        <v>496.38</v>
      </c>
      <c r="I105">
        <v>95.22</v>
      </c>
      <c r="K105">
        <v>162.82</v>
      </c>
      <c r="L105">
        <f>Table5[[#This Row],[SPEARS MSRP]]*Table5[[#This Row],[QUANTITY]]</f>
        <v>20847.96</v>
      </c>
      <c r="M105">
        <v>421</v>
      </c>
      <c r="P105" s="7"/>
      <c r="Q105" s="6"/>
      <c r="S105" s="1"/>
      <c r="T105" s="1"/>
      <c r="U105" s="1"/>
      <c r="W105"/>
    </row>
    <row r="106" spans="1:23">
      <c r="A106">
        <v>80</v>
      </c>
      <c r="B106" s="11">
        <v>6</v>
      </c>
      <c r="C106" s="5" t="s">
        <v>235</v>
      </c>
      <c r="D106" t="s">
        <v>236</v>
      </c>
      <c r="E106">
        <v>30</v>
      </c>
      <c r="F106" t="s">
        <v>33</v>
      </c>
      <c r="G106" s="16">
        <v>883.23</v>
      </c>
      <c r="I106" t="s">
        <v>68</v>
      </c>
      <c r="K106">
        <v>662.56</v>
      </c>
      <c r="L106">
        <f>Table5[[#This Row],[SPEARS MSRP]]*Table5[[#This Row],[QUANTITY]]</f>
        <v>26496.9</v>
      </c>
      <c r="M106">
        <v>750</v>
      </c>
      <c r="P106" s="7"/>
      <c r="Q106" s="6"/>
      <c r="S106" s="1"/>
      <c r="T106" s="1"/>
      <c r="U106" s="1"/>
      <c r="W106"/>
    </row>
    <row r="107" spans="1:23">
      <c r="A107">
        <v>80</v>
      </c>
      <c r="B107" s="11">
        <v>6</v>
      </c>
      <c r="C107" s="5" t="s">
        <v>237</v>
      </c>
      <c r="D107" t="s">
        <v>121</v>
      </c>
      <c r="E107">
        <v>36</v>
      </c>
      <c r="F107" t="s">
        <v>49</v>
      </c>
      <c r="G107" s="16">
        <v>245.82</v>
      </c>
      <c r="I107">
        <v>46.29</v>
      </c>
      <c r="K107">
        <v>80.63</v>
      </c>
      <c r="L107">
        <f>Table5[[#This Row],[SPEARS MSRP]]*Table5[[#This Row],[QUANTITY]]</f>
        <v>8849.52</v>
      </c>
      <c r="M107">
        <v>208</v>
      </c>
      <c r="P107" s="7"/>
      <c r="Q107" s="6"/>
      <c r="S107" s="1"/>
      <c r="T107" s="1"/>
      <c r="U107" s="1"/>
      <c r="W107"/>
    </row>
    <row r="108" spans="1:23">
      <c r="A108">
        <v>80</v>
      </c>
      <c r="B108" s="11">
        <v>6</v>
      </c>
      <c r="C108" s="5" t="s">
        <v>238</v>
      </c>
      <c r="D108" t="s">
        <v>78</v>
      </c>
      <c r="E108">
        <v>37</v>
      </c>
      <c r="F108" t="s">
        <v>33</v>
      </c>
      <c r="G108" s="16">
        <v>695.69</v>
      </c>
      <c r="I108" t="s">
        <v>68</v>
      </c>
      <c r="K108">
        <v>212.19</v>
      </c>
      <c r="L108">
        <f>Table5[[#This Row],[SPEARS MSRP]]*Table5[[#This Row],[QUANTITY]]</f>
        <v>25740.530000000002</v>
      </c>
      <c r="M108">
        <v>590</v>
      </c>
      <c r="P108" s="7"/>
      <c r="S108" s="1"/>
      <c r="T108" s="1"/>
      <c r="U108" s="1"/>
      <c r="W108"/>
    </row>
    <row r="109" spans="1:23">
      <c r="A109">
        <v>80</v>
      </c>
      <c r="B109" s="11">
        <v>6</v>
      </c>
      <c r="C109" s="5" t="s">
        <v>239</v>
      </c>
      <c r="D109" t="s">
        <v>181</v>
      </c>
      <c r="E109">
        <v>11</v>
      </c>
      <c r="F109" t="s">
        <v>49</v>
      </c>
      <c r="G109" s="16">
        <v>854.31</v>
      </c>
      <c r="I109" t="s">
        <v>68</v>
      </c>
      <c r="K109" t="s">
        <v>68</v>
      </c>
      <c r="L109">
        <f>Table5[[#This Row],[SPEARS MSRP]]*Table5[[#This Row],[QUANTITY]]</f>
        <v>9397.41</v>
      </c>
      <c r="M109">
        <v>725</v>
      </c>
      <c r="P109" s="7"/>
      <c r="Q109" s="6"/>
      <c r="S109" s="1"/>
      <c r="T109" s="1"/>
      <c r="U109" s="1"/>
      <c r="W109"/>
    </row>
    <row r="110" spans="1:23">
      <c r="A110">
        <v>80</v>
      </c>
      <c r="B110" s="11">
        <v>4</v>
      </c>
      <c r="C110" s="5" t="s">
        <v>240</v>
      </c>
      <c r="D110" t="s">
        <v>241</v>
      </c>
      <c r="E110">
        <v>8</v>
      </c>
      <c r="F110" t="s">
        <v>33</v>
      </c>
      <c r="G110" s="16">
        <v>173.71</v>
      </c>
      <c r="I110" t="s">
        <v>68</v>
      </c>
      <c r="K110">
        <v>52.99</v>
      </c>
      <c r="L110">
        <f>Table5[[#This Row],[SPEARS MSRP]]*Table5[[#This Row],[QUANTITY]]</f>
        <v>1389.68</v>
      </c>
      <c r="M110">
        <v>147</v>
      </c>
      <c r="P110" s="7"/>
      <c r="S110" s="1"/>
      <c r="T110" s="1"/>
      <c r="U110" s="1"/>
      <c r="V110" s="3"/>
      <c r="W110" s="3"/>
    </row>
    <row r="111" spans="1:23">
      <c r="A111">
        <v>80</v>
      </c>
      <c r="B111" s="11">
        <v>4</v>
      </c>
      <c r="C111" s="5" t="s">
        <v>242</v>
      </c>
      <c r="D111" t="s">
        <v>243</v>
      </c>
      <c r="E111">
        <v>4</v>
      </c>
      <c r="F111" t="s">
        <v>49</v>
      </c>
      <c r="G111" s="16">
        <v>285.41000000000003</v>
      </c>
      <c r="I111">
        <v>61.29</v>
      </c>
      <c r="K111">
        <v>93.62</v>
      </c>
      <c r="L111">
        <f>Table5[[#This Row],[SPEARS MSRP]]*Table5[[#This Row],[QUANTITY]]</f>
        <v>1141.6400000000001</v>
      </c>
      <c r="M111">
        <v>242</v>
      </c>
      <c r="P111" s="7"/>
      <c r="Q111" s="6"/>
      <c r="S111" s="1"/>
      <c r="T111" s="1"/>
      <c r="U111" s="1"/>
      <c r="V111" s="3"/>
      <c r="W111" s="3"/>
    </row>
    <row r="112" spans="1:23">
      <c r="A112">
        <v>80</v>
      </c>
      <c r="B112" s="11">
        <v>4</v>
      </c>
      <c r="C112" s="5" t="s">
        <v>244</v>
      </c>
      <c r="D112" t="s">
        <v>245</v>
      </c>
      <c r="E112">
        <v>1</v>
      </c>
      <c r="F112" t="s">
        <v>49</v>
      </c>
      <c r="G112" s="16">
        <v>263.49</v>
      </c>
      <c r="I112">
        <v>61.63</v>
      </c>
      <c r="K112">
        <v>86.43</v>
      </c>
      <c r="L112">
        <f>Table5[[#This Row],[SPEARS MSRP]]*Table5[[#This Row],[QUANTITY]]</f>
        <v>263.49</v>
      </c>
      <c r="M112">
        <v>223</v>
      </c>
      <c r="P112" s="7"/>
      <c r="Q112" s="6"/>
      <c r="S112" s="1"/>
      <c r="T112" s="1"/>
      <c r="U112" s="1"/>
      <c r="V112" s="3"/>
      <c r="W112" s="3"/>
    </row>
    <row r="113" spans="1:23">
      <c r="A113">
        <v>80</v>
      </c>
      <c r="B113" s="11">
        <v>4</v>
      </c>
      <c r="C113" s="5" t="s">
        <v>246</v>
      </c>
      <c r="D113" t="s">
        <v>247</v>
      </c>
      <c r="E113">
        <v>1</v>
      </c>
      <c r="F113" t="s">
        <v>49</v>
      </c>
      <c r="G113" s="16">
        <v>260.38</v>
      </c>
      <c r="I113">
        <v>50.09</v>
      </c>
      <c r="K113">
        <v>85.41</v>
      </c>
      <c r="L113">
        <f>Table5[[#This Row],[SPEARS MSRP]]*Table5[[#This Row],[QUANTITY]]</f>
        <v>260.38</v>
      </c>
      <c r="M113">
        <v>221</v>
      </c>
      <c r="P113" s="7"/>
      <c r="Q113" s="6"/>
      <c r="S113" s="1"/>
      <c r="T113" s="1"/>
      <c r="U113" s="1"/>
      <c r="W113"/>
    </row>
    <row r="114" spans="1:23">
      <c r="A114">
        <v>80</v>
      </c>
      <c r="B114" s="11">
        <v>4</v>
      </c>
      <c r="C114" s="5" t="s">
        <v>248</v>
      </c>
      <c r="D114" t="s">
        <v>249</v>
      </c>
      <c r="E114">
        <v>37</v>
      </c>
      <c r="F114" t="s">
        <v>49</v>
      </c>
      <c r="G114" s="16">
        <v>141.04</v>
      </c>
      <c r="I114">
        <v>27.35</v>
      </c>
      <c r="K114">
        <v>46.28</v>
      </c>
      <c r="L114">
        <f>Table5[[#This Row],[SPEARS MSRP]]*Table5[[#This Row],[QUANTITY]]</f>
        <v>5218.4799999999996</v>
      </c>
      <c r="M114">
        <v>119</v>
      </c>
      <c r="P114" s="7"/>
      <c r="Q114" s="6"/>
      <c r="S114" s="1"/>
      <c r="T114" s="1"/>
      <c r="U114" s="1"/>
      <c r="V114" s="3"/>
      <c r="W114" s="3"/>
    </row>
    <row r="115" spans="1:23">
      <c r="A115">
        <v>80</v>
      </c>
      <c r="B115" s="11">
        <v>4</v>
      </c>
      <c r="C115" s="5" t="s">
        <v>250</v>
      </c>
      <c r="D115" t="s">
        <v>251</v>
      </c>
      <c r="E115">
        <v>12</v>
      </c>
      <c r="F115" t="s">
        <v>49</v>
      </c>
      <c r="G115" s="16">
        <v>231.4</v>
      </c>
      <c r="I115">
        <v>43.62</v>
      </c>
      <c r="K115">
        <v>75.900000000000006</v>
      </c>
      <c r="L115">
        <f>Table5[[#This Row],[SPEARS MSRP]]*Table5[[#This Row],[QUANTITY]]</f>
        <v>2776.8</v>
      </c>
      <c r="M115">
        <v>196</v>
      </c>
      <c r="P115" s="7"/>
      <c r="Q115" s="6"/>
      <c r="S115" s="2"/>
      <c r="T115" s="1"/>
      <c r="U115" s="1"/>
      <c r="V115" s="3"/>
      <c r="W115" s="3"/>
    </row>
    <row r="116" spans="1:23">
      <c r="A116">
        <v>80</v>
      </c>
      <c r="B116" s="11">
        <v>4</v>
      </c>
      <c r="C116" s="5" t="s">
        <v>252</v>
      </c>
      <c r="D116" t="s">
        <v>253</v>
      </c>
      <c r="E116">
        <v>7</v>
      </c>
      <c r="F116" t="s">
        <v>49</v>
      </c>
      <c r="G116" s="16">
        <v>1684.78</v>
      </c>
      <c r="I116">
        <v>581.14</v>
      </c>
      <c r="K116">
        <v>1263.8399999999999</v>
      </c>
      <c r="L116">
        <f>Table5[[#This Row],[SPEARS MSRP]]*Table5[[#This Row],[QUANTITY]]</f>
        <v>11793.46</v>
      </c>
      <c r="M116">
        <v>1431</v>
      </c>
      <c r="P116" s="7"/>
      <c r="Q116" s="6"/>
      <c r="S116" s="2"/>
      <c r="T116" s="1"/>
      <c r="U116" s="1"/>
      <c r="V116" s="3"/>
      <c r="W116" s="3"/>
    </row>
    <row r="117" spans="1:23">
      <c r="A117">
        <v>80</v>
      </c>
      <c r="B117" s="11">
        <v>4</v>
      </c>
      <c r="C117" s="5" t="s">
        <v>254</v>
      </c>
      <c r="D117" t="s">
        <v>255</v>
      </c>
      <c r="E117">
        <v>38</v>
      </c>
      <c r="F117" t="s">
        <v>49</v>
      </c>
      <c r="G117" s="16">
        <v>181.06</v>
      </c>
      <c r="I117">
        <v>11.23</v>
      </c>
      <c r="K117">
        <v>59.39</v>
      </c>
      <c r="L117">
        <f>Table5[[#This Row],[SPEARS MSRP]]*Table5[[#This Row],[QUANTITY]]</f>
        <v>6880.28</v>
      </c>
      <c r="M117">
        <v>153</v>
      </c>
      <c r="P117" s="7"/>
      <c r="Q117" s="6"/>
      <c r="S117" s="2"/>
      <c r="T117" s="1"/>
      <c r="U117" s="1"/>
      <c r="V117" s="3"/>
      <c r="W117" s="3"/>
    </row>
    <row r="118" spans="1:23">
      <c r="A118">
        <v>80</v>
      </c>
      <c r="B118" s="11">
        <v>4</v>
      </c>
      <c r="C118" s="5" t="s">
        <v>256</v>
      </c>
      <c r="D118" t="s">
        <v>257</v>
      </c>
      <c r="E118">
        <v>25</v>
      </c>
      <c r="F118" t="s">
        <v>49</v>
      </c>
      <c r="G118" s="16">
        <v>141.04</v>
      </c>
      <c r="I118">
        <v>27.35</v>
      </c>
      <c r="K118">
        <v>46.27</v>
      </c>
      <c r="L118">
        <f>Table5[[#This Row],[SPEARS MSRP]]*Table5[[#This Row],[QUANTITY]]</f>
        <v>3526</v>
      </c>
      <c r="M118">
        <v>119</v>
      </c>
      <c r="P118" s="7"/>
      <c r="R118" s="7"/>
      <c r="S118" s="2"/>
      <c r="T118" s="1"/>
      <c r="U118" s="1"/>
      <c r="V118" s="3"/>
      <c r="W118" s="3"/>
    </row>
    <row r="119" spans="1:23">
      <c r="A119">
        <v>80</v>
      </c>
      <c r="B119" s="11">
        <v>4</v>
      </c>
      <c r="C119" s="8" t="s">
        <v>258</v>
      </c>
      <c r="D119" t="s">
        <v>103</v>
      </c>
      <c r="E119">
        <v>16</v>
      </c>
      <c r="F119" t="s">
        <v>33</v>
      </c>
      <c r="G119" s="16">
        <v>391.86</v>
      </c>
      <c r="I119" t="s">
        <v>68</v>
      </c>
      <c r="K119" t="s">
        <v>68</v>
      </c>
      <c r="L119">
        <f>Table5[[#This Row],[SPEARS MSRP]]*Table5[[#This Row],[QUANTITY]]</f>
        <v>6269.76</v>
      </c>
      <c r="M119">
        <v>332</v>
      </c>
      <c r="P119" s="7"/>
      <c r="Q119" s="6"/>
      <c r="S119" s="2"/>
      <c r="T119" s="1"/>
      <c r="U119" s="1"/>
      <c r="V119" s="3"/>
      <c r="W119" s="3"/>
    </row>
    <row r="120" spans="1:23">
      <c r="A120">
        <v>80</v>
      </c>
      <c r="B120" s="11">
        <v>4</v>
      </c>
      <c r="C120" s="5" t="s">
        <v>259</v>
      </c>
      <c r="D120" t="s">
        <v>260</v>
      </c>
      <c r="E120">
        <v>4</v>
      </c>
      <c r="F120" t="s">
        <v>33</v>
      </c>
      <c r="G120" s="16">
        <v>391.86</v>
      </c>
      <c r="I120" t="s">
        <v>68</v>
      </c>
      <c r="K120">
        <v>123.78</v>
      </c>
      <c r="L120">
        <f>Table5[[#This Row],[SPEARS MSRP]]*Table5[[#This Row],[QUANTITY]]</f>
        <v>1567.44</v>
      </c>
      <c r="M120">
        <v>332</v>
      </c>
      <c r="P120" s="7"/>
      <c r="Q120" s="6"/>
      <c r="S120" s="2"/>
      <c r="T120" s="1"/>
      <c r="U120" s="1"/>
      <c r="V120" s="3"/>
      <c r="W120" s="3"/>
    </row>
    <row r="121" spans="1:23">
      <c r="A121">
        <v>80</v>
      </c>
      <c r="B121" s="11">
        <v>4</v>
      </c>
      <c r="C121" s="5" t="s">
        <v>261</v>
      </c>
      <c r="D121" t="s">
        <v>78</v>
      </c>
      <c r="E121">
        <v>1</v>
      </c>
      <c r="F121" t="s">
        <v>49</v>
      </c>
      <c r="G121" s="16">
        <v>103.73</v>
      </c>
      <c r="I121">
        <v>19.48</v>
      </c>
      <c r="K121">
        <v>34.03</v>
      </c>
      <c r="L121">
        <f>Table5[[#This Row],[SPEARS MSRP]]*Table5[[#This Row],[QUANTITY]]</f>
        <v>103.73</v>
      </c>
      <c r="M121">
        <v>87</v>
      </c>
      <c r="P121" s="7"/>
      <c r="Q121" s="6"/>
      <c r="S121" s="2"/>
      <c r="T121" s="1"/>
      <c r="U121" s="1"/>
      <c r="V121" s="3"/>
      <c r="W121" s="3"/>
    </row>
    <row r="122" spans="1:23">
      <c r="A122">
        <v>80</v>
      </c>
      <c r="B122" s="11">
        <v>4</v>
      </c>
      <c r="C122" s="5" t="s">
        <v>262</v>
      </c>
      <c r="D122" t="s">
        <v>78</v>
      </c>
      <c r="E122">
        <v>1</v>
      </c>
      <c r="F122" t="s">
        <v>33</v>
      </c>
      <c r="G122" s="16">
        <v>346.21</v>
      </c>
      <c r="L122">
        <f>Table5[[#This Row],[SPEARS MSRP]]*Table5[[#This Row],[QUANTITY]]</f>
        <v>346.21</v>
      </c>
      <c r="M122">
        <v>294</v>
      </c>
      <c r="P122" s="7"/>
      <c r="Q122" s="6"/>
      <c r="S122" s="2"/>
      <c r="T122" s="1"/>
      <c r="U122" s="1"/>
      <c r="V122" s="3"/>
      <c r="W122" s="3"/>
    </row>
    <row r="123" spans="1:23">
      <c r="A123">
        <v>80</v>
      </c>
      <c r="B123" s="11">
        <v>4</v>
      </c>
      <c r="C123" s="5" t="s">
        <v>263</v>
      </c>
      <c r="D123" t="s">
        <v>220</v>
      </c>
      <c r="E123">
        <v>2</v>
      </c>
      <c r="F123" t="s">
        <v>33</v>
      </c>
      <c r="G123" s="16">
        <v>224.22</v>
      </c>
      <c r="I123" t="s">
        <v>68</v>
      </c>
      <c r="K123">
        <v>68.39</v>
      </c>
      <c r="L123">
        <f>Table5[[#This Row],[SPEARS MSRP]]*Table5[[#This Row],[QUANTITY]]</f>
        <v>448.44</v>
      </c>
      <c r="M123">
        <v>190</v>
      </c>
      <c r="P123" s="7"/>
      <c r="Q123" s="6"/>
      <c r="S123" s="2"/>
      <c r="T123" s="1"/>
      <c r="U123" s="1"/>
      <c r="V123" s="3"/>
      <c r="W123" s="3"/>
    </row>
    <row r="124" spans="1:23">
      <c r="A124">
        <v>80</v>
      </c>
      <c r="B124" s="11">
        <v>4</v>
      </c>
      <c r="C124" s="5" t="s">
        <v>264</v>
      </c>
      <c r="D124" t="s">
        <v>115</v>
      </c>
      <c r="E124">
        <v>2</v>
      </c>
      <c r="F124" t="s">
        <v>33</v>
      </c>
      <c r="G124" s="16">
        <v>286.04000000000002</v>
      </c>
      <c r="I124" t="s">
        <v>68</v>
      </c>
      <c r="K124">
        <v>87.25</v>
      </c>
      <c r="L124">
        <f>Table5[[#This Row],[SPEARS MSRP]]*Table5[[#This Row],[QUANTITY]]</f>
        <v>572.08000000000004</v>
      </c>
      <c r="M124">
        <v>243</v>
      </c>
      <c r="P124" s="7"/>
      <c r="Q124" s="6"/>
      <c r="S124" s="2"/>
      <c r="T124" s="1"/>
      <c r="U124" s="1"/>
      <c r="V124" s="3"/>
      <c r="W124" s="3"/>
    </row>
    <row r="125" spans="1:23">
      <c r="A125">
        <v>80</v>
      </c>
      <c r="B125" s="11">
        <v>4</v>
      </c>
      <c r="C125" s="5" t="s">
        <v>265</v>
      </c>
      <c r="D125" t="s">
        <v>266</v>
      </c>
      <c r="E125">
        <v>2</v>
      </c>
      <c r="F125" t="s">
        <v>49</v>
      </c>
      <c r="G125" s="16">
        <v>138.29</v>
      </c>
      <c r="I125">
        <v>27.66</v>
      </c>
      <c r="K125">
        <v>45.36</v>
      </c>
      <c r="L125">
        <f>Table5[[#This Row],[SPEARS MSRP]]*Table5[[#This Row],[QUANTITY]]</f>
        <v>276.58</v>
      </c>
      <c r="M125">
        <v>117</v>
      </c>
      <c r="P125" s="7"/>
      <c r="Q125" s="6"/>
      <c r="S125" s="2"/>
      <c r="T125" s="1"/>
      <c r="U125" s="1"/>
      <c r="V125" s="3"/>
      <c r="W125" s="3"/>
    </row>
    <row r="126" spans="1:23">
      <c r="A126">
        <v>80</v>
      </c>
      <c r="B126" s="11">
        <v>4</v>
      </c>
      <c r="C126" s="5" t="s">
        <v>267</v>
      </c>
      <c r="D126" t="s">
        <v>268</v>
      </c>
      <c r="E126">
        <v>86</v>
      </c>
      <c r="F126" t="s">
        <v>49</v>
      </c>
      <c r="G126" s="16">
        <v>281.64999999999998</v>
      </c>
      <c r="I126">
        <v>64.459999999999994</v>
      </c>
      <c r="K126">
        <v>92.39</v>
      </c>
      <c r="L126">
        <f>Table5[[#This Row],[SPEARS MSRP]]*Table5[[#This Row],[QUANTITY]]</f>
        <v>24221.899999999998</v>
      </c>
      <c r="M126">
        <v>238</v>
      </c>
      <c r="P126" s="7"/>
      <c r="Q126" s="6"/>
      <c r="S126" s="2"/>
      <c r="T126" s="1"/>
      <c r="U126" s="1"/>
      <c r="V126" s="3"/>
      <c r="W126" s="3"/>
    </row>
    <row r="127" spans="1:23">
      <c r="A127">
        <v>80</v>
      </c>
      <c r="B127" s="11">
        <v>4</v>
      </c>
      <c r="C127" s="5" t="s">
        <v>269</v>
      </c>
      <c r="D127" t="s">
        <v>161</v>
      </c>
      <c r="E127">
        <v>130</v>
      </c>
      <c r="F127" t="s">
        <v>49</v>
      </c>
      <c r="G127" s="16">
        <v>144.32</v>
      </c>
      <c r="I127">
        <v>27.18</v>
      </c>
      <c r="K127">
        <v>47.34</v>
      </c>
      <c r="L127">
        <f>Table5[[#This Row],[SPEARS MSRP]]*Table5[[#This Row],[QUANTITY]]</f>
        <v>18761.599999999999</v>
      </c>
      <c r="M127">
        <v>122</v>
      </c>
      <c r="P127" s="7"/>
      <c r="Q127" s="6"/>
      <c r="S127" s="2"/>
      <c r="T127" s="1"/>
      <c r="U127" s="1"/>
      <c r="V127" s="3"/>
      <c r="W127" s="3"/>
    </row>
    <row r="128" spans="1:23">
      <c r="A128">
        <v>80</v>
      </c>
      <c r="B128" s="11">
        <v>4</v>
      </c>
      <c r="C128" s="8" t="s">
        <v>270</v>
      </c>
      <c r="D128" t="s">
        <v>271</v>
      </c>
      <c r="E128">
        <v>10</v>
      </c>
      <c r="F128" t="s">
        <v>49</v>
      </c>
      <c r="G128" s="16">
        <v>400.18</v>
      </c>
      <c r="I128" t="s">
        <v>68</v>
      </c>
      <c r="K128" t="s">
        <v>68</v>
      </c>
      <c r="L128">
        <f>Table5[[#This Row],[SPEARS MSRP]]*Table5[[#This Row],[QUANTITY]]</f>
        <v>4001.8</v>
      </c>
      <c r="M128">
        <v>340</v>
      </c>
      <c r="P128" s="7"/>
      <c r="Q128" s="6"/>
      <c r="S128" s="2"/>
      <c r="T128" s="1"/>
      <c r="U128" s="1"/>
      <c r="V128" s="3"/>
      <c r="W128" s="3"/>
    </row>
    <row r="129" spans="1:23">
      <c r="A129">
        <v>80</v>
      </c>
      <c r="B129" s="11">
        <v>4</v>
      </c>
      <c r="C129" s="5" t="s">
        <v>272</v>
      </c>
      <c r="D129" t="s">
        <v>273</v>
      </c>
      <c r="E129">
        <v>18</v>
      </c>
      <c r="F129" t="s">
        <v>33</v>
      </c>
      <c r="G129" s="16">
        <v>371.6</v>
      </c>
      <c r="I129" t="s">
        <v>68</v>
      </c>
      <c r="K129" t="s">
        <v>68</v>
      </c>
      <c r="L129">
        <f>Table5[[#This Row],[SPEARS MSRP]]*Table5[[#This Row],[QUANTITY]]</f>
        <v>6688.8</v>
      </c>
      <c r="M129">
        <v>315</v>
      </c>
      <c r="P129" s="7"/>
      <c r="Q129" s="6"/>
      <c r="S129" s="2"/>
      <c r="T129" s="1"/>
      <c r="U129" s="1"/>
      <c r="V129" s="3"/>
      <c r="W129" s="3"/>
    </row>
    <row r="130" spans="1:23">
      <c r="A130">
        <v>80</v>
      </c>
      <c r="B130" s="11">
        <v>4</v>
      </c>
      <c r="C130" s="5" t="s">
        <v>274</v>
      </c>
      <c r="D130" t="s">
        <v>273</v>
      </c>
      <c r="E130">
        <v>4</v>
      </c>
      <c r="F130" t="s">
        <v>49</v>
      </c>
      <c r="G130" s="16">
        <v>280.55</v>
      </c>
      <c r="I130">
        <v>56.54</v>
      </c>
      <c r="K130" t="s">
        <v>68</v>
      </c>
      <c r="L130">
        <f>Table5[[#This Row],[SPEARS MSRP]]*Table5[[#This Row],[QUANTITY]]</f>
        <v>1122.2</v>
      </c>
      <c r="M130">
        <v>238</v>
      </c>
      <c r="P130" s="7"/>
      <c r="Q130" s="6"/>
      <c r="S130" s="2"/>
      <c r="T130" s="1"/>
      <c r="U130" s="1"/>
      <c r="V130" s="3"/>
      <c r="W130" s="3"/>
    </row>
    <row r="131" spans="1:23">
      <c r="A131">
        <v>80</v>
      </c>
      <c r="B131" s="11">
        <v>4</v>
      </c>
      <c r="C131" s="8" t="s">
        <v>275</v>
      </c>
      <c r="D131" t="s">
        <v>121</v>
      </c>
      <c r="E131">
        <v>3</v>
      </c>
      <c r="F131" t="s">
        <v>49</v>
      </c>
      <c r="G131" s="16">
        <v>114.23</v>
      </c>
      <c r="I131">
        <v>21.43</v>
      </c>
      <c r="K131">
        <v>37.47</v>
      </c>
      <c r="L131">
        <f>Table5[[#This Row],[SPEARS MSRP]]*Table5[[#This Row],[QUANTITY]]</f>
        <v>342.69</v>
      </c>
      <c r="M131">
        <v>96</v>
      </c>
      <c r="P131" s="7"/>
      <c r="Q131" s="6"/>
      <c r="S131" s="2"/>
      <c r="T131" s="1"/>
      <c r="U131" s="1"/>
      <c r="V131" s="3"/>
      <c r="W131" s="3"/>
    </row>
    <row r="132" spans="1:23">
      <c r="A132">
        <v>80</v>
      </c>
      <c r="B132" s="11">
        <v>4</v>
      </c>
      <c r="C132" s="5" t="s">
        <v>276</v>
      </c>
      <c r="D132" t="s">
        <v>277</v>
      </c>
      <c r="E132">
        <v>27</v>
      </c>
      <c r="F132" t="s">
        <v>33</v>
      </c>
      <c r="G132" s="16">
        <v>286.04000000000002</v>
      </c>
      <c r="I132" t="s">
        <v>68</v>
      </c>
      <c r="K132">
        <v>87.25</v>
      </c>
      <c r="L132">
        <f>Table5[[#This Row],[SPEARS MSRP]]*Table5[[#This Row],[QUANTITY]]</f>
        <v>7723.0800000000008</v>
      </c>
      <c r="M132">
        <v>243</v>
      </c>
      <c r="P132" s="7"/>
      <c r="Q132" s="6"/>
      <c r="S132" s="2"/>
      <c r="T132" s="1"/>
      <c r="U132" s="1"/>
      <c r="V132" s="3"/>
      <c r="W132" s="3"/>
    </row>
    <row r="133" spans="1:23">
      <c r="A133">
        <v>80</v>
      </c>
      <c r="B133" s="11">
        <v>4</v>
      </c>
      <c r="C133" s="5" t="s">
        <v>278</v>
      </c>
      <c r="D133" t="s">
        <v>115</v>
      </c>
      <c r="E133">
        <v>5</v>
      </c>
      <c r="F133" t="s">
        <v>49</v>
      </c>
      <c r="G133" s="16">
        <v>281.64999999999998</v>
      </c>
      <c r="I133">
        <v>53.14</v>
      </c>
      <c r="K133">
        <v>92.39</v>
      </c>
      <c r="L133">
        <f>Table5[[#This Row],[SPEARS MSRP]]*Table5[[#This Row],[QUANTITY]]</f>
        <v>1408.25</v>
      </c>
      <c r="M133">
        <v>238</v>
      </c>
      <c r="P133" s="7"/>
      <c r="Q133" s="6"/>
      <c r="S133" s="2"/>
      <c r="T133" s="1"/>
      <c r="U133" s="1"/>
      <c r="V133" s="3"/>
      <c r="W133" s="3"/>
    </row>
    <row r="134" spans="1:23">
      <c r="A134">
        <v>80</v>
      </c>
      <c r="B134" s="11">
        <v>4</v>
      </c>
      <c r="C134" s="5" t="s">
        <v>279</v>
      </c>
      <c r="D134" t="s">
        <v>280</v>
      </c>
      <c r="E134">
        <v>48</v>
      </c>
      <c r="F134" t="s">
        <v>49</v>
      </c>
      <c r="G134" s="16">
        <v>408.02</v>
      </c>
      <c r="I134">
        <v>83.95</v>
      </c>
      <c r="K134">
        <v>133.84</v>
      </c>
      <c r="L134">
        <f>Table5[[#This Row],[SPEARS MSRP]]*Table5[[#This Row],[QUANTITY]]</f>
        <v>19584.96</v>
      </c>
      <c r="M134">
        <v>346</v>
      </c>
      <c r="P134" s="7"/>
      <c r="Q134" s="6"/>
      <c r="S134" s="2"/>
      <c r="T134" s="1"/>
      <c r="U134" s="1"/>
      <c r="V134" s="3"/>
      <c r="W134" s="3"/>
    </row>
    <row r="135" spans="1:23">
      <c r="A135">
        <v>80</v>
      </c>
      <c r="B135" s="11">
        <v>4</v>
      </c>
      <c r="C135" s="5" t="s">
        <v>281</v>
      </c>
      <c r="D135" t="s">
        <v>161</v>
      </c>
      <c r="E135">
        <v>12</v>
      </c>
      <c r="F135" t="s">
        <v>49</v>
      </c>
      <c r="G135" s="16">
        <v>143.07</v>
      </c>
      <c r="I135">
        <v>26.96</v>
      </c>
      <c r="K135">
        <v>46.93</v>
      </c>
      <c r="L135">
        <f>Table5[[#This Row],[SPEARS MSRP]]*Table5[[#This Row],[QUANTITY]]</f>
        <v>1716.84</v>
      </c>
      <c r="M135">
        <v>121</v>
      </c>
      <c r="P135" s="7"/>
      <c r="Q135" s="6"/>
      <c r="S135" s="2"/>
      <c r="T135" s="1"/>
      <c r="U135" s="1"/>
      <c r="V135" s="3"/>
      <c r="W135" s="3"/>
    </row>
    <row r="136" spans="1:23">
      <c r="A136">
        <v>80</v>
      </c>
      <c r="B136" s="11">
        <v>4</v>
      </c>
      <c r="C136" s="5" t="s">
        <v>282</v>
      </c>
      <c r="D136" t="s">
        <v>72</v>
      </c>
      <c r="E136">
        <v>2</v>
      </c>
      <c r="F136" t="s">
        <v>49</v>
      </c>
      <c r="G136" s="16">
        <v>145.38</v>
      </c>
      <c r="I136">
        <v>27.44</v>
      </c>
      <c r="K136">
        <v>47.69</v>
      </c>
      <c r="L136">
        <f>Table5[[#This Row],[SPEARS MSRP]]*Table5[[#This Row],[QUANTITY]]</f>
        <v>290.76</v>
      </c>
      <c r="M136">
        <v>123</v>
      </c>
      <c r="P136" s="7"/>
      <c r="Q136" s="6"/>
      <c r="S136" s="2"/>
      <c r="T136" s="1"/>
      <c r="U136" s="1"/>
      <c r="V136" s="3"/>
      <c r="W136" s="3"/>
    </row>
    <row r="137" spans="1:23">
      <c r="A137">
        <v>80</v>
      </c>
      <c r="B137" s="11">
        <v>4</v>
      </c>
      <c r="C137" s="5" t="s">
        <v>283</v>
      </c>
      <c r="D137" t="s">
        <v>284</v>
      </c>
      <c r="E137">
        <v>1</v>
      </c>
      <c r="F137" t="s">
        <v>49</v>
      </c>
      <c r="G137" s="16">
        <v>1048.8599999999999</v>
      </c>
      <c r="I137">
        <v>285.97000000000003</v>
      </c>
      <c r="K137">
        <v>344.03</v>
      </c>
      <c r="L137">
        <f>Table5[[#This Row],[SPEARS MSRP]]*Table5[[#This Row],[QUANTITY]]</f>
        <v>1048.8599999999999</v>
      </c>
      <c r="M137">
        <v>890</v>
      </c>
      <c r="P137" s="7"/>
      <c r="Q137" s="6"/>
      <c r="S137" s="2"/>
      <c r="T137" s="1"/>
      <c r="U137" s="1"/>
      <c r="V137" s="3"/>
      <c r="W137" s="3"/>
    </row>
    <row r="138" spans="1:23">
      <c r="A138">
        <v>80</v>
      </c>
      <c r="B138" s="11">
        <v>4</v>
      </c>
      <c r="C138" s="5" t="s">
        <v>285</v>
      </c>
      <c r="D138" t="s">
        <v>78</v>
      </c>
      <c r="E138">
        <v>20</v>
      </c>
      <c r="F138" t="s">
        <v>49</v>
      </c>
      <c r="G138" s="16">
        <v>300.19</v>
      </c>
      <c r="I138" t="s">
        <v>68</v>
      </c>
      <c r="K138" t="s">
        <v>68</v>
      </c>
      <c r="L138">
        <f>Table5[[#This Row],[SPEARS MSRP]]*Table5[[#This Row],[QUANTITY]]</f>
        <v>6003.8</v>
      </c>
      <c r="M138">
        <v>255</v>
      </c>
      <c r="P138" s="7"/>
      <c r="Q138" s="6"/>
      <c r="S138" s="2"/>
      <c r="T138" s="1"/>
      <c r="U138" s="1"/>
      <c r="V138" s="3"/>
      <c r="W138" s="3"/>
    </row>
    <row r="139" spans="1:23">
      <c r="A139">
        <v>80</v>
      </c>
      <c r="B139" s="11">
        <v>4</v>
      </c>
      <c r="C139" s="5" t="s">
        <v>286</v>
      </c>
      <c r="D139" t="s">
        <v>287</v>
      </c>
      <c r="E139">
        <v>4</v>
      </c>
      <c r="F139" t="s">
        <v>33</v>
      </c>
      <c r="G139" s="16">
        <v>472.72</v>
      </c>
      <c r="I139" t="s">
        <v>68</v>
      </c>
      <c r="K139">
        <v>144.18</v>
      </c>
      <c r="L139">
        <f>Table5[[#This Row],[SPEARS MSRP]]*Table5[[#This Row],[QUANTITY]]</f>
        <v>1890.88</v>
      </c>
      <c r="M139">
        <v>401</v>
      </c>
      <c r="P139" s="7"/>
      <c r="Q139" s="6"/>
      <c r="S139" s="2"/>
      <c r="T139" s="1"/>
      <c r="U139" s="1"/>
      <c r="V139" s="3"/>
      <c r="W139" s="3"/>
    </row>
    <row r="140" spans="1:23">
      <c r="A140">
        <v>80</v>
      </c>
      <c r="B140" s="11">
        <v>4</v>
      </c>
      <c r="C140" s="5" t="s">
        <v>288</v>
      </c>
      <c r="D140" t="s">
        <v>289</v>
      </c>
      <c r="E140">
        <v>105</v>
      </c>
      <c r="F140" t="s">
        <v>33</v>
      </c>
      <c r="G140" s="16">
        <v>1358.54</v>
      </c>
      <c r="I140">
        <v>400.45</v>
      </c>
      <c r="K140">
        <v>414.36</v>
      </c>
      <c r="L140">
        <f>Table5[[#This Row],[SPEARS MSRP]]*Table5[[#This Row],[QUANTITY]]</f>
        <v>142646.69999999998</v>
      </c>
      <c r="M140">
        <v>1154</v>
      </c>
      <c r="P140" s="7"/>
      <c r="Q140" s="6"/>
      <c r="S140" s="2"/>
      <c r="T140" s="1"/>
      <c r="U140" s="1"/>
      <c r="V140" s="3"/>
      <c r="W140" s="3"/>
    </row>
    <row r="141" spans="1:23">
      <c r="A141">
        <v>80</v>
      </c>
      <c r="B141" s="11">
        <v>4</v>
      </c>
      <c r="C141" s="5" t="s">
        <v>290</v>
      </c>
      <c r="D141" t="s">
        <v>291</v>
      </c>
      <c r="E141">
        <v>4</v>
      </c>
      <c r="F141" t="s">
        <v>49</v>
      </c>
      <c r="G141" s="16">
        <v>185.03</v>
      </c>
      <c r="I141">
        <v>35.479999999999997</v>
      </c>
      <c r="K141">
        <v>60.69</v>
      </c>
      <c r="L141">
        <f>Table5[[#This Row],[SPEARS MSRP]]*Table5[[#This Row],[QUANTITY]]</f>
        <v>740.12</v>
      </c>
      <c r="M141">
        <v>157</v>
      </c>
      <c r="P141" s="7"/>
      <c r="Q141" s="6"/>
      <c r="S141" s="2"/>
      <c r="T141" s="1"/>
      <c r="U141" s="1"/>
      <c r="V141" s="3"/>
      <c r="W141" s="3"/>
    </row>
    <row r="142" spans="1:23">
      <c r="A142">
        <v>80</v>
      </c>
      <c r="B142" s="11">
        <v>4</v>
      </c>
      <c r="C142" s="5" t="s">
        <v>292</v>
      </c>
      <c r="D142" t="s">
        <v>293</v>
      </c>
      <c r="E142">
        <v>16</v>
      </c>
      <c r="F142" t="s">
        <v>33</v>
      </c>
      <c r="G142" s="16">
        <v>568.79999999999995</v>
      </c>
      <c r="I142" t="s">
        <v>68</v>
      </c>
      <c r="K142">
        <v>173.49</v>
      </c>
      <c r="L142">
        <f>Table5[[#This Row],[SPEARS MSRP]]*Table5[[#This Row],[QUANTITY]]</f>
        <v>9100.7999999999993</v>
      </c>
      <c r="M142">
        <v>482</v>
      </c>
      <c r="P142" s="7"/>
      <c r="Q142" s="6"/>
      <c r="S142" s="2"/>
      <c r="T142" s="1"/>
      <c r="U142" s="1"/>
      <c r="V142" s="3"/>
      <c r="W142" s="3"/>
    </row>
    <row r="143" spans="1:23">
      <c r="A143">
        <v>80</v>
      </c>
      <c r="B143" s="11">
        <v>4</v>
      </c>
      <c r="C143" s="5" t="s">
        <v>294</v>
      </c>
      <c r="D143" t="s">
        <v>295</v>
      </c>
      <c r="E143">
        <v>14</v>
      </c>
      <c r="F143" t="s">
        <v>49</v>
      </c>
      <c r="G143" s="16">
        <v>226.44</v>
      </c>
      <c r="I143">
        <v>48.89</v>
      </c>
      <c r="K143">
        <v>72.28</v>
      </c>
      <c r="L143">
        <f>Table5[[#This Row],[SPEARS MSRP]]*Table5[[#This Row],[QUANTITY]]</f>
        <v>3170.16</v>
      </c>
      <c r="M143">
        <v>192</v>
      </c>
      <c r="P143" s="7"/>
      <c r="Q143" s="6"/>
      <c r="S143" s="2"/>
      <c r="T143" s="1"/>
      <c r="U143" s="1"/>
      <c r="V143" s="3"/>
      <c r="W143" s="3"/>
    </row>
    <row r="144" spans="1:23">
      <c r="A144">
        <v>80</v>
      </c>
      <c r="B144" s="11">
        <v>4</v>
      </c>
      <c r="C144" s="5" t="s">
        <v>296</v>
      </c>
      <c r="D144" t="s">
        <v>297</v>
      </c>
      <c r="E144">
        <v>4</v>
      </c>
      <c r="F144" t="s">
        <v>49</v>
      </c>
      <c r="G144" s="16">
        <v>886.83</v>
      </c>
      <c r="I144">
        <v>185.77</v>
      </c>
      <c r="K144">
        <v>290.89</v>
      </c>
      <c r="L144">
        <f>Table5[[#This Row],[SPEARS MSRP]]*Table5[[#This Row],[QUANTITY]]</f>
        <v>3547.32</v>
      </c>
      <c r="M144">
        <v>753</v>
      </c>
      <c r="P144" s="7"/>
      <c r="Q144" s="6"/>
      <c r="S144" s="2"/>
      <c r="T144" s="1"/>
      <c r="U144" s="1"/>
      <c r="V144" s="3"/>
      <c r="W144" s="3"/>
    </row>
    <row r="145" spans="1:23">
      <c r="A145">
        <v>80</v>
      </c>
      <c r="B145" s="11">
        <v>4</v>
      </c>
      <c r="C145" s="5" t="s">
        <v>298</v>
      </c>
      <c r="D145" t="s">
        <v>299</v>
      </c>
      <c r="E145">
        <v>20</v>
      </c>
      <c r="F145" t="s">
        <v>33</v>
      </c>
      <c r="G145" s="16">
        <v>1227.18</v>
      </c>
      <c r="I145">
        <v>304.04000000000002</v>
      </c>
      <c r="K145">
        <v>374.29</v>
      </c>
      <c r="L145">
        <f>Table5[[#This Row],[SPEARS MSRP]]*Table5[[#This Row],[QUANTITY]]</f>
        <v>24543.600000000002</v>
      </c>
      <c r="M145">
        <v>1042</v>
      </c>
      <c r="P145" s="7"/>
      <c r="S145" s="2"/>
      <c r="T145" s="1"/>
      <c r="U145" s="1"/>
      <c r="V145" s="3"/>
      <c r="W145" s="3"/>
    </row>
    <row r="146" spans="1:23">
      <c r="A146">
        <v>80</v>
      </c>
      <c r="B146" s="11">
        <v>4</v>
      </c>
      <c r="C146" s="5" t="s">
        <v>300</v>
      </c>
      <c r="D146" t="s">
        <v>301</v>
      </c>
      <c r="E146">
        <v>14</v>
      </c>
      <c r="F146" t="s">
        <v>49</v>
      </c>
      <c r="G146" s="16">
        <v>336.21</v>
      </c>
      <c r="I146" t="s">
        <v>68</v>
      </c>
      <c r="K146" t="s">
        <v>68</v>
      </c>
      <c r="L146">
        <f>Table5[[#This Row],[SPEARS MSRP]]*Table5[[#This Row],[QUANTITY]]</f>
        <v>4706.9399999999996</v>
      </c>
      <c r="M146">
        <v>285</v>
      </c>
      <c r="P146" s="7"/>
      <c r="Q146" s="6"/>
      <c r="S146" s="1"/>
      <c r="T146" s="1"/>
      <c r="U146" s="1"/>
      <c r="W146"/>
    </row>
    <row r="147" spans="1:23">
      <c r="A147">
        <v>80</v>
      </c>
      <c r="B147" s="11">
        <v>3</v>
      </c>
      <c r="C147" s="5" t="s">
        <v>302</v>
      </c>
      <c r="D147" t="s">
        <v>303</v>
      </c>
      <c r="E147">
        <v>1</v>
      </c>
      <c r="F147" t="s">
        <v>49</v>
      </c>
      <c r="G147" s="16">
        <v>114.49</v>
      </c>
      <c r="I147">
        <v>22.17</v>
      </c>
      <c r="K147">
        <v>37.56</v>
      </c>
      <c r="L147">
        <f>Table5[[#This Row],[SPEARS MSRP]]*Table5[[#This Row],[QUANTITY]]</f>
        <v>114.49</v>
      </c>
      <c r="M147">
        <v>96</v>
      </c>
      <c r="P147" s="7"/>
      <c r="Q147" s="6"/>
      <c r="S147" s="1"/>
      <c r="T147" s="1"/>
      <c r="U147" s="1"/>
      <c r="V147" s="3"/>
      <c r="W147" s="3"/>
    </row>
    <row r="148" spans="1:23">
      <c r="A148">
        <v>80</v>
      </c>
      <c r="B148" s="11">
        <v>3</v>
      </c>
      <c r="C148" s="5" t="s">
        <v>304</v>
      </c>
      <c r="D148" t="s">
        <v>305</v>
      </c>
      <c r="E148">
        <v>57</v>
      </c>
      <c r="F148" t="s">
        <v>49</v>
      </c>
      <c r="G148" s="16">
        <v>68.209999999999994</v>
      </c>
      <c r="I148">
        <v>12.79</v>
      </c>
      <c r="K148">
        <v>22.38</v>
      </c>
      <c r="L148">
        <f>Table5[[#This Row],[SPEARS MSRP]]*Table5[[#This Row],[QUANTITY]]</f>
        <v>3887.97</v>
      </c>
      <c r="M148">
        <v>57</v>
      </c>
      <c r="P148" s="7"/>
      <c r="Q148" s="6"/>
      <c r="S148" s="1"/>
      <c r="T148" s="1"/>
      <c r="U148" s="1"/>
      <c r="W148"/>
    </row>
    <row r="149" spans="1:23">
      <c r="A149">
        <v>80</v>
      </c>
      <c r="B149" s="11">
        <v>3</v>
      </c>
      <c r="C149" s="5" t="s">
        <v>306</v>
      </c>
      <c r="D149" t="s">
        <v>307</v>
      </c>
      <c r="E149">
        <v>12</v>
      </c>
      <c r="F149" t="s">
        <v>49</v>
      </c>
      <c r="G149" s="16">
        <v>91.01</v>
      </c>
      <c r="I149">
        <v>18.23</v>
      </c>
      <c r="K149">
        <v>29.86</v>
      </c>
      <c r="L149">
        <f>Table5[[#This Row],[SPEARS MSRP]]*Table5[[#This Row],[QUANTITY]]</f>
        <v>1092.1200000000001</v>
      </c>
      <c r="M149">
        <v>77</v>
      </c>
      <c r="P149" s="7"/>
      <c r="Q149" s="6"/>
      <c r="S149" s="1"/>
      <c r="T149" s="1"/>
      <c r="U149" s="1"/>
      <c r="V149" s="3"/>
      <c r="W149" s="3"/>
    </row>
    <row r="150" spans="1:23">
      <c r="A150">
        <v>80</v>
      </c>
      <c r="B150" s="11">
        <v>3</v>
      </c>
      <c r="C150" s="5" t="s">
        <v>308</v>
      </c>
      <c r="D150" t="s">
        <v>309</v>
      </c>
      <c r="E150">
        <v>2</v>
      </c>
      <c r="F150" t="s">
        <v>49</v>
      </c>
      <c r="G150" s="16">
        <v>138.19999999999999</v>
      </c>
      <c r="I150">
        <v>26.61</v>
      </c>
      <c r="K150">
        <v>45.33</v>
      </c>
      <c r="L150">
        <f>Table5[[#This Row],[SPEARS MSRP]]*Table5[[#This Row],[QUANTITY]]</f>
        <v>276.39999999999998</v>
      </c>
      <c r="M150">
        <v>117</v>
      </c>
      <c r="P150" s="7"/>
      <c r="Q150" s="6"/>
      <c r="S150" s="1"/>
      <c r="T150" s="1"/>
      <c r="U150" s="1"/>
      <c r="V150" s="3"/>
      <c r="W150" s="3"/>
    </row>
    <row r="151" spans="1:23">
      <c r="A151">
        <v>80</v>
      </c>
      <c r="B151" s="11">
        <v>3</v>
      </c>
      <c r="C151" s="5" t="s">
        <v>310</v>
      </c>
      <c r="D151" t="s">
        <v>311</v>
      </c>
      <c r="E151">
        <v>14</v>
      </c>
      <c r="F151" t="s">
        <v>49</v>
      </c>
      <c r="G151" s="16">
        <v>137.22</v>
      </c>
      <c r="I151">
        <v>25.89</v>
      </c>
      <c r="K151">
        <v>45.01</v>
      </c>
      <c r="L151">
        <f>Table5[[#This Row],[SPEARS MSRP]]*Table5[[#This Row],[QUANTITY]]</f>
        <v>1921.08</v>
      </c>
      <c r="M151">
        <v>116</v>
      </c>
      <c r="P151" s="7"/>
      <c r="Q151" s="6"/>
      <c r="S151" s="1"/>
      <c r="T151" s="1"/>
      <c r="U151" s="1"/>
      <c r="V151" s="3"/>
      <c r="W151" s="3"/>
    </row>
    <row r="152" spans="1:23">
      <c r="A152">
        <v>80</v>
      </c>
      <c r="B152" s="11">
        <v>3</v>
      </c>
      <c r="C152" s="5" t="s">
        <v>312</v>
      </c>
      <c r="D152" t="s">
        <v>313</v>
      </c>
      <c r="E152">
        <v>743</v>
      </c>
      <c r="F152" t="s">
        <v>33</v>
      </c>
      <c r="G152" s="16">
        <v>192.22</v>
      </c>
      <c r="I152" t="s">
        <v>68</v>
      </c>
      <c r="K152">
        <v>58.63</v>
      </c>
      <c r="L152">
        <f>Table5[[#This Row],[SPEARS MSRP]]*Table5[[#This Row],[QUANTITY]]</f>
        <v>142819.46</v>
      </c>
      <c r="M152">
        <v>163</v>
      </c>
      <c r="P152" s="7"/>
      <c r="Q152" s="6"/>
      <c r="S152" s="1"/>
      <c r="T152" s="1"/>
      <c r="U152" s="1"/>
      <c r="V152" s="3"/>
      <c r="W152" s="3"/>
    </row>
    <row r="153" spans="1:23">
      <c r="A153">
        <v>80</v>
      </c>
      <c r="B153" s="11">
        <v>3</v>
      </c>
      <c r="C153" s="5" t="s">
        <v>314</v>
      </c>
      <c r="D153" t="s">
        <v>315</v>
      </c>
      <c r="E153">
        <v>16</v>
      </c>
      <c r="F153" t="s">
        <v>49</v>
      </c>
      <c r="G153" s="16">
        <v>114.04</v>
      </c>
      <c r="I153">
        <v>21.52</v>
      </c>
      <c r="K153">
        <v>37.409999999999997</v>
      </c>
      <c r="L153">
        <f>Table5[[#This Row],[SPEARS MSRP]]*Table5[[#This Row],[QUANTITY]]</f>
        <v>1824.64</v>
      </c>
      <c r="M153">
        <v>96</v>
      </c>
      <c r="P153" s="7"/>
      <c r="Q153" s="6"/>
      <c r="S153" s="1"/>
      <c r="T153" s="1"/>
      <c r="U153" s="1"/>
      <c r="V153" s="3"/>
      <c r="W153" s="3"/>
    </row>
    <row r="154" spans="1:23">
      <c r="A154">
        <v>80</v>
      </c>
      <c r="B154" s="11">
        <v>3</v>
      </c>
      <c r="C154" s="5" t="s">
        <v>316</v>
      </c>
      <c r="D154" t="s">
        <v>317</v>
      </c>
      <c r="E154">
        <v>6</v>
      </c>
      <c r="F154" t="s">
        <v>49</v>
      </c>
      <c r="G154" s="16">
        <v>113.7</v>
      </c>
      <c r="I154">
        <v>21.34</v>
      </c>
      <c r="K154">
        <v>37.119999999999997</v>
      </c>
      <c r="L154">
        <f>Table5[[#This Row],[SPEARS MSRP]]*Table5[[#This Row],[QUANTITY]]</f>
        <v>682.2</v>
      </c>
      <c r="M154">
        <v>96</v>
      </c>
      <c r="P154" s="7"/>
      <c r="Q154" s="6"/>
      <c r="S154" s="1"/>
      <c r="T154" s="1"/>
      <c r="U154" s="1"/>
      <c r="V154" s="3"/>
      <c r="W154" s="3"/>
    </row>
    <row r="155" spans="1:23">
      <c r="A155">
        <v>80</v>
      </c>
      <c r="B155" s="11">
        <v>3</v>
      </c>
      <c r="C155" s="5" t="s">
        <v>318</v>
      </c>
      <c r="D155" t="s">
        <v>319</v>
      </c>
      <c r="E155">
        <v>140</v>
      </c>
      <c r="F155" t="s">
        <v>33</v>
      </c>
      <c r="G155" s="16">
        <v>249.98</v>
      </c>
      <c r="I155" t="s">
        <v>68</v>
      </c>
      <c r="K155">
        <v>76.25</v>
      </c>
      <c r="L155">
        <f>Table5[[#This Row],[SPEARS MSRP]]*Table5[[#This Row],[QUANTITY]]</f>
        <v>34997.199999999997</v>
      </c>
      <c r="M155">
        <v>211</v>
      </c>
      <c r="P155" s="7"/>
      <c r="Q155" s="6"/>
      <c r="S155" s="1"/>
      <c r="T155" s="1"/>
      <c r="U155" s="1"/>
      <c r="V155" s="3"/>
      <c r="W155" s="3"/>
    </row>
    <row r="156" spans="1:23">
      <c r="A156">
        <v>80</v>
      </c>
      <c r="B156" s="11">
        <v>3</v>
      </c>
      <c r="C156" s="5" t="s">
        <v>320</v>
      </c>
      <c r="D156" t="s">
        <v>321</v>
      </c>
      <c r="E156">
        <v>101</v>
      </c>
      <c r="F156" t="s">
        <v>33</v>
      </c>
      <c r="G156" s="16">
        <v>222.4</v>
      </c>
      <c r="I156" t="s">
        <v>68</v>
      </c>
      <c r="K156">
        <v>67.84</v>
      </c>
      <c r="L156">
        <f>Table5[[#This Row],[SPEARS MSRP]]*Table5[[#This Row],[QUANTITY]]</f>
        <v>22462.400000000001</v>
      </c>
      <c r="M156">
        <v>188</v>
      </c>
      <c r="P156" s="7"/>
      <c r="Q156" s="6"/>
      <c r="S156" s="1"/>
      <c r="T156" s="1"/>
      <c r="U156" s="1"/>
      <c r="V156" s="3"/>
      <c r="W156" s="3"/>
    </row>
    <row r="157" spans="1:23">
      <c r="A157">
        <v>80</v>
      </c>
      <c r="B157" s="11">
        <v>3</v>
      </c>
      <c r="C157" s="5" t="s">
        <v>322</v>
      </c>
      <c r="D157" t="s">
        <v>323</v>
      </c>
      <c r="E157">
        <v>62</v>
      </c>
      <c r="F157" t="s">
        <v>49</v>
      </c>
      <c r="G157" s="16">
        <v>156.44</v>
      </c>
      <c r="I157">
        <v>28.09</v>
      </c>
      <c r="K157">
        <v>51.32</v>
      </c>
      <c r="L157">
        <f>Table5[[#This Row],[SPEARS MSRP]]*Table5[[#This Row],[QUANTITY]]</f>
        <v>9699.2800000000007</v>
      </c>
      <c r="M157">
        <v>132</v>
      </c>
      <c r="P157" s="7"/>
      <c r="Q157" s="6"/>
      <c r="S157" s="1"/>
      <c r="T157" s="1"/>
      <c r="U157" s="1"/>
      <c r="V157" s="3"/>
      <c r="W157" s="3"/>
    </row>
    <row r="158" spans="1:23">
      <c r="A158">
        <v>80</v>
      </c>
      <c r="B158" s="11">
        <v>3</v>
      </c>
      <c r="C158" s="5" t="s">
        <v>324</v>
      </c>
      <c r="D158" t="s">
        <v>325</v>
      </c>
      <c r="E158">
        <v>159</v>
      </c>
      <c r="F158" t="s">
        <v>33</v>
      </c>
      <c r="G158" s="16">
        <v>208.36</v>
      </c>
      <c r="I158" t="s">
        <v>68</v>
      </c>
      <c r="K158">
        <v>63.55</v>
      </c>
      <c r="L158">
        <f>Table5[[#This Row],[SPEARS MSRP]]*Table5[[#This Row],[QUANTITY]]</f>
        <v>33129.240000000005</v>
      </c>
      <c r="M158">
        <v>176</v>
      </c>
      <c r="P158" s="7"/>
      <c r="Q158" s="6"/>
      <c r="S158" s="1"/>
      <c r="T158" s="1"/>
      <c r="U158" s="1"/>
      <c r="V158" s="3"/>
      <c r="W158" s="3"/>
    </row>
    <row r="159" spans="1:23">
      <c r="A159">
        <v>80</v>
      </c>
      <c r="B159" s="11">
        <v>3</v>
      </c>
      <c r="C159" s="5" t="s">
        <v>326</v>
      </c>
      <c r="D159" t="s">
        <v>327</v>
      </c>
      <c r="E159">
        <v>21</v>
      </c>
      <c r="F159" t="s">
        <v>33</v>
      </c>
      <c r="G159" s="16">
        <v>1160.73</v>
      </c>
      <c r="I159">
        <v>287.52999999999997</v>
      </c>
      <c r="K159">
        <v>354.03</v>
      </c>
      <c r="L159">
        <f>Table5[[#This Row],[SPEARS MSRP]]*Table5[[#This Row],[QUANTITY]]</f>
        <v>24375.33</v>
      </c>
      <c r="M159">
        <v>986</v>
      </c>
      <c r="P159" s="7"/>
      <c r="Q159" s="6"/>
      <c r="S159" s="1"/>
      <c r="T159" s="1"/>
      <c r="U159" s="1"/>
      <c r="V159" s="3"/>
      <c r="W159" s="3"/>
    </row>
    <row r="160" spans="1:23">
      <c r="A160">
        <v>80</v>
      </c>
      <c r="B160" s="11">
        <v>3</v>
      </c>
      <c r="C160" s="5" t="s">
        <v>328</v>
      </c>
      <c r="D160" t="s">
        <v>329</v>
      </c>
      <c r="E160">
        <v>8</v>
      </c>
      <c r="F160" t="s">
        <v>49</v>
      </c>
      <c r="G160" s="16">
        <v>834.28</v>
      </c>
      <c r="I160">
        <v>227.48</v>
      </c>
      <c r="K160">
        <v>273.64999999999998</v>
      </c>
      <c r="L160">
        <f>Table5[[#This Row],[SPEARS MSRP]]*Table5[[#This Row],[QUANTITY]]</f>
        <v>6674.24</v>
      </c>
      <c r="M160">
        <v>708</v>
      </c>
      <c r="P160" s="7"/>
      <c r="Q160" s="6"/>
      <c r="S160" s="1"/>
      <c r="T160" s="1"/>
      <c r="U160" s="1"/>
      <c r="V160" s="3"/>
      <c r="W160" s="3"/>
    </row>
    <row r="161" spans="1:23">
      <c r="A161">
        <v>80</v>
      </c>
      <c r="B161" s="11">
        <v>3</v>
      </c>
      <c r="C161" s="5" t="s">
        <v>330</v>
      </c>
      <c r="D161" t="s">
        <v>331</v>
      </c>
      <c r="E161">
        <v>48</v>
      </c>
      <c r="F161" t="s">
        <v>33</v>
      </c>
      <c r="G161" s="16">
        <v>374</v>
      </c>
      <c r="I161" t="s">
        <v>68</v>
      </c>
      <c r="K161">
        <v>114.07</v>
      </c>
      <c r="L161">
        <f>Table5[[#This Row],[SPEARS MSRP]]*Table5[[#This Row],[QUANTITY]]</f>
        <v>17952</v>
      </c>
      <c r="M161">
        <v>317</v>
      </c>
      <c r="P161" s="7"/>
      <c r="Q161" s="6"/>
      <c r="S161" s="1"/>
      <c r="T161" s="1"/>
      <c r="U161" s="1"/>
      <c r="V161" s="3"/>
      <c r="W161" s="3"/>
    </row>
    <row r="162" spans="1:23">
      <c r="A162">
        <v>80</v>
      </c>
      <c r="B162" s="11">
        <v>3</v>
      </c>
      <c r="C162" s="5" t="s">
        <v>332</v>
      </c>
      <c r="D162" t="s">
        <v>333</v>
      </c>
      <c r="E162">
        <v>241</v>
      </c>
      <c r="F162" t="s">
        <v>33</v>
      </c>
      <c r="G162" s="16">
        <v>256.35000000000002</v>
      </c>
      <c r="I162" t="s">
        <v>68</v>
      </c>
      <c r="K162">
        <v>78.19</v>
      </c>
      <c r="L162">
        <f>Table5[[#This Row],[SPEARS MSRP]]*Table5[[#This Row],[QUANTITY]]</f>
        <v>61780.350000000006</v>
      </c>
      <c r="M162">
        <v>217</v>
      </c>
      <c r="P162" s="7"/>
      <c r="S162" s="1"/>
      <c r="T162" s="1"/>
      <c r="U162" s="1"/>
      <c r="V162" s="3"/>
      <c r="W162" s="3"/>
    </row>
    <row r="163" spans="1:23">
      <c r="A163">
        <v>80</v>
      </c>
      <c r="B163" s="11">
        <v>3</v>
      </c>
      <c r="C163" s="5" t="s">
        <v>334</v>
      </c>
      <c r="D163" t="s">
        <v>335</v>
      </c>
      <c r="E163">
        <v>12</v>
      </c>
      <c r="F163" t="s">
        <v>33</v>
      </c>
      <c r="G163" s="16">
        <v>334.02</v>
      </c>
      <c r="I163" t="s">
        <v>68</v>
      </c>
      <c r="K163" t="s">
        <v>68</v>
      </c>
      <c r="L163">
        <f>Table5[[#This Row],[SPEARS MSRP]]*Table5[[#This Row],[QUANTITY]]</f>
        <v>4008.24</v>
      </c>
      <c r="M163">
        <v>283</v>
      </c>
      <c r="P163" s="7"/>
      <c r="Q163" s="6"/>
      <c r="S163" s="1"/>
      <c r="T163" s="1"/>
      <c r="U163" s="1"/>
      <c r="V163" s="3"/>
      <c r="W163" s="3"/>
    </row>
    <row r="164" spans="1:23">
      <c r="A164">
        <v>80</v>
      </c>
      <c r="B164" s="11">
        <v>3</v>
      </c>
      <c r="C164" s="5" t="s">
        <v>336</v>
      </c>
      <c r="D164" t="s">
        <v>337</v>
      </c>
      <c r="E164">
        <v>5</v>
      </c>
      <c r="F164" t="s">
        <v>33</v>
      </c>
      <c r="G164" s="16">
        <v>179.08</v>
      </c>
      <c r="I164" t="s">
        <v>68</v>
      </c>
      <c r="K164" t="s">
        <v>68</v>
      </c>
      <c r="L164">
        <f>Table5[[#This Row],[SPEARS MSRP]]*Table5[[#This Row],[QUANTITY]]</f>
        <v>895.40000000000009</v>
      </c>
      <c r="M164">
        <v>152</v>
      </c>
      <c r="P164" s="7"/>
      <c r="Q164" s="6"/>
      <c r="S164" s="1"/>
      <c r="T164" s="1"/>
      <c r="U164" s="1"/>
      <c r="V164" s="3"/>
      <c r="W164" s="3"/>
    </row>
    <row r="165" spans="1:23">
      <c r="A165">
        <v>80</v>
      </c>
      <c r="B165" s="11">
        <v>3</v>
      </c>
      <c r="C165" s="5" t="s">
        <v>338</v>
      </c>
      <c r="D165" t="s">
        <v>339</v>
      </c>
      <c r="F165" t="s">
        <v>33</v>
      </c>
      <c r="G165" s="16">
        <v>114.49</v>
      </c>
      <c r="I165">
        <v>24.68</v>
      </c>
      <c r="K165">
        <v>37.56</v>
      </c>
      <c r="L165">
        <f>Table5[[#This Row],[SPEARS MSRP]]*Table5[[#This Row],[QUANTITY]]</f>
        <v>0</v>
      </c>
      <c r="P165" s="7"/>
      <c r="S165" s="13"/>
      <c r="T165" s="13"/>
      <c r="U165" s="13"/>
      <c r="V165" s="3"/>
      <c r="W165" s="3"/>
    </row>
    <row r="166" spans="1:23">
      <c r="A166">
        <v>80</v>
      </c>
      <c r="B166" s="11">
        <v>3</v>
      </c>
      <c r="C166" s="18" t="s">
        <v>340</v>
      </c>
      <c r="D166" t="s">
        <v>341</v>
      </c>
      <c r="E166">
        <v>2</v>
      </c>
      <c r="F166" t="s">
        <v>33</v>
      </c>
      <c r="G166" s="16">
        <v>233.97</v>
      </c>
      <c r="L166">
        <f>Table5[[#This Row],[SPEARS MSRP]]*Table5[[#This Row],[QUANTITY]]</f>
        <v>467.94</v>
      </c>
      <c r="M166">
        <v>198</v>
      </c>
      <c r="P166" s="7"/>
      <c r="Q166" s="6"/>
      <c r="S166" s="1"/>
      <c r="T166" s="1"/>
      <c r="U166" s="1"/>
      <c r="V166" s="3"/>
      <c r="W166" s="3"/>
    </row>
    <row r="167" spans="1:23">
      <c r="A167">
        <v>80</v>
      </c>
      <c r="B167" s="11">
        <v>3</v>
      </c>
      <c r="C167" s="5" t="s">
        <v>342</v>
      </c>
      <c r="D167" t="s">
        <v>343</v>
      </c>
      <c r="E167">
        <v>14</v>
      </c>
      <c r="F167" t="s">
        <v>33</v>
      </c>
      <c r="G167" s="16">
        <v>463.33</v>
      </c>
      <c r="I167" t="s">
        <v>68</v>
      </c>
      <c r="K167">
        <v>141.32</v>
      </c>
      <c r="L167">
        <f>Table5[[#This Row],[SPEARS MSRP]]*Table5[[#This Row],[QUANTITY]]</f>
        <v>6486.62</v>
      </c>
      <c r="M167">
        <v>393</v>
      </c>
      <c r="P167" s="7"/>
      <c r="Q167" s="6"/>
      <c r="S167" s="1"/>
      <c r="T167" s="1"/>
      <c r="U167" s="1"/>
      <c r="V167" s="3"/>
      <c r="W167" s="3"/>
    </row>
    <row r="168" spans="1:23">
      <c r="A168">
        <v>80</v>
      </c>
      <c r="B168" s="11">
        <v>3</v>
      </c>
      <c r="C168" s="5" t="s">
        <v>344</v>
      </c>
      <c r="D168" t="s">
        <v>115</v>
      </c>
      <c r="E168">
        <f>4+2</f>
        <v>6</v>
      </c>
      <c r="F168" t="s">
        <v>33</v>
      </c>
      <c r="G168" s="16">
        <v>208.36</v>
      </c>
      <c r="I168" t="s">
        <v>68</v>
      </c>
      <c r="K168">
        <v>63.55</v>
      </c>
      <c r="L168">
        <f>Table5[[#This Row],[SPEARS MSRP]]*Table5[[#This Row],[QUANTITY]]</f>
        <v>1250.1600000000001</v>
      </c>
      <c r="M168">
        <v>176</v>
      </c>
      <c r="P168" s="7"/>
      <c r="S168" s="1"/>
      <c r="T168" s="1"/>
      <c r="U168" s="1"/>
      <c r="V168" s="3"/>
      <c r="W168" s="3"/>
    </row>
    <row r="169" spans="1:23">
      <c r="A169">
        <v>80</v>
      </c>
      <c r="B169" s="11">
        <v>3</v>
      </c>
      <c r="C169" s="5" t="s">
        <v>345</v>
      </c>
      <c r="D169" t="s">
        <v>346</v>
      </c>
      <c r="E169">
        <v>71</v>
      </c>
      <c r="F169" t="s">
        <v>33</v>
      </c>
      <c r="G169" s="16">
        <v>336.61</v>
      </c>
      <c r="I169" t="s">
        <v>68</v>
      </c>
      <c r="K169" t="s">
        <v>68</v>
      </c>
      <c r="L169">
        <f>Table5[[#This Row],[SPEARS MSRP]]*Table5[[#This Row],[QUANTITY]]</f>
        <v>23899.31</v>
      </c>
      <c r="M169">
        <v>285</v>
      </c>
      <c r="P169" s="7"/>
      <c r="Q169" s="6"/>
      <c r="S169" s="1"/>
      <c r="T169" s="1"/>
      <c r="U169" s="1"/>
      <c r="V169" s="3"/>
      <c r="W169" s="3"/>
    </row>
    <row r="170" spans="1:23">
      <c r="A170">
        <v>80</v>
      </c>
      <c r="B170" s="11">
        <v>3</v>
      </c>
      <c r="C170" s="5" t="s">
        <v>347</v>
      </c>
      <c r="D170" t="s">
        <v>348</v>
      </c>
      <c r="E170">
        <v>4</v>
      </c>
      <c r="F170" t="s">
        <v>49</v>
      </c>
      <c r="G170" s="16">
        <v>101.87</v>
      </c>
      <c r="I170">
        <v>19.72</v>
      </c>
      <c r="K170">
        <v>33.42</v>
      </c>
      <c r="L170">
        <f>Table5[[#This Row],[SPEARS MSRP]]*Table5[[#This Row],[QUANTITY]]</f>
        <v>407.48</v>
      </c>
      <c r="M170">
        <v>85</v>
      </c>
      <c r="P170" s="7"/>
      <c r="Q170" s="6"/>
      <c r="S170" s="1"/>
      <c r="T170" s="1"/>
      <c r="U170" s="1"/>
      <c r="V170" s="3"/>
      <c r="W170" s="3"/>
    </row>
    <row r="171" spans="1:23">
      <c r="A171">
        <v>80</v>
      </c>
      <c r="B171" s="11">
        <v>3</v>
      </c>
      <c r="C171" s="5" t="s">
        <v>349</v>
      </c>
      <c r="D171" t="s">
        <v>350</v>
      </c>
      <c r="E171">
        <v>20</v>
      </c>
      <c r="F171" t="s">
        <v>49</v>
      </c>
      <c r="G171" s="16">
        <v>101.87</v>
      </c>
      <c r="I171">
        <v>19.72</v>
      </c>
      <c r="K171">
        <v>33.42</v>
      </c>
      <c r="L171">
        <f>Table5[[#This Row],[SPEARS MSRP]]*Table5[[#This Row],[QUANTITY]]</f>
        <v>2037.4</v>
      </c>
      <c r="M171">
        <v>85</v>
      </c>
      <c r="P171" s="7"/>
      <c r="Q171" s="6"/>
      <c r="S171" s="1"/>
      <c r="T171" s="1"/>
      <c r="U171" s="1"/>
      <c r="V171" s="3"/>
      <c r="W171" s="3"/>
    </row>
    <row r="172" spans="1:23">
      <c r="A172">
        <v>80</v>
      </c>
      <c r="B172" s="11">
        <v>3</v>
      </c>
      <c r="C172" s="5" t="s">
        <v>351</v>
      </c>
      <c r="D172" t="s">
        <v>352</v>
      </c>
      <c r="E172">
        <v>18</v>
      </c>
      <c r="F172" t="s">
        <v>33</v>
      </c>
      <c r="G172" s="16">
        <v>220.55</v>
      </c>
      <c r="I172" t="s">
        <v>68</v>
      </c>
      <c r="K172">
        <v>67.27</v>
      </c>
      <c r="L172">
        <f>Table5[[#This Row],[SPEARS MSRP]]*Table5[[#This Row],[QUANTITY]]</f>
        <v>3969.9</v>
      </c>
      <c r="M172">
        <v>187</v>
      </c>
      <c r="P172" s="7"/>
      <c r="Q172" s="6"/>
      <c r="S172" s="1"/>
      <c r="T172" s="1"/>
      <c r="U172" s="1"/>
      <c r="V172" s="3"/>
      <c r="W172" s="3"/>
    </row>
    <row r="173" spans="1:23">
      <c r="A173">
        <v>80</v>
      </c>
      <c r="B173" s="11">
        <v>3</v>
      </c>
      <c r="C173" s="5" t="s">
        <v>353</v>
      </c>
      <c r="D173" t="s">
        <v>354</v>
      </c>
      <c r="E173">
        <v>87</v>
      </c>
      <c r="F173" t="s">
        <v>49</v>
      </c>
      <c r="G173" s="16">
        <v>91.22</v>
      </c>
      <c r="I173">
        <v>17.149999999999999</v>
      </c>
      <c r="K173">
        <v>29.93</v>
      </c>
      <c r="L173">
        <f>Table5[[#This Row],[SPEARS MSRP]]*Table5[[#This Row],[QUANTITY]]</f>
        <v>7936.14</v>
      </c>
      <c r="M173">
        <v>77</v>
      </c>
      <c r="P173" s="7"/>
      <c r="Q173" s="6"/>
      <c r="S173" s="1"/>
      <c r="T173" s="1"/>
      <c r="U173" s="1"/>
      <c r="V173" s="3"/>
      <c r="W173" s="3"/>
    </row>
    <row r="174" spans="1:23">
      <c r="A174">
        <v>80</v>
      </c>
      <c r="B174" s="11">
        <v>3</v>
      </c>
      <c r="C174" s="5" t="s">
        <v>355</v>
      </c>
      <c r="D174" t="s">
        <v>356</v>
      </c>
      <c r="E174">
        <v>78</v>
      </c>
      <c r="F174" t="s">
        <v>33</v>
      </c>
      <c r="G174" s="16">
        <v>374</v>
      </c>
      <c r="I174" t="s">
        <v>68</v>
      </c>
      <c r="K174">
        <v>114.07</v>
      </c>
      <c r="L174">
        <f>Table5[[#This Row],[SPEARS MSRP]]*Table5[[#This Row],[QUANTITY]]</f>
        <v>29172</v>
      </c>
      <c r="M174">
        <v>317</v>
      </c>
      <c r="P174" s="7"/>
      <c r="Q174" s="6"/>
      <c r="S174" s="1"/>
      <c r="T174" s="1"/>
      <c r="U174" s="1"/>
      <c r="V174" s="3"/>
      <c r="W174" s="3"/>
    </row>
    <row r="175" spans="1:23">
      <c r="A175">
        <v>80</v>
      </c>
      <c r="B175" s="11">
        <v>3</v>
      </c>
      <c r="C175" s="5" t="s">
        <v>357</v>
      </c>
      <c r="D175" t="s">
        <v>358</v>
      </c>
      <c r="E175">
        <v>195</v>
      </c>
      <c r="F175" t="s">
        <v>33</v>
      </c>
      <c r="G175" s="16">
        <v>131.6</v>
      </c>
      <c r="I175" t="s">
        <v>68</v>
      </c>
      <c r="K175">
        <v>40.14</v>
      </c>
      <c r="L175">
        <f>Table5[[#This Row],[SPEARS MSRP]]*Table5[[#This Row],[QUANTITY]]</f>
        <v>25662</v>
      </c>
      <c r="M175">
        <v>111</v>
      </c>
      <c r="P175" s="7"/>
      <c r="Q175" s="6"/>
      <c r="S175" s="1"/>
      <c r="T175" s="1"/>
      <c r="U175" s="1"/>
      <c r="V175" s="3"/>
      <c r="W175" s="3"/>
    </row>
    <row r="176" spans="1:23">
      <c r="A176">
        <v>80</v>
      </c>
      <c r="B176" s="11">
        <v>3</v>
      </c>
      <c r="C176" s="5" t="s">
        <v>359</v>
      </c>
      <c r="D176" t="s">
        <v>360</v>
      </c>
      <c r="E176">
        <v>8</v>
      </c>
      <c r="F176" t="s">
        <v>49</v>
      </c>
      <c r="G176">
        <v>144.44</v>
      </c>
      <c r="L176">
        <f>Table5[[#This Row],[SPEARS MSRP]]*Table5[[#This Row],[QUANTITY]]</f>
        <v>1155.52</v>
      </c>
      <c r="M176">
        <v>122</v>
      </c>
      <c r="P176" s="7"/>
      <c r="Q176" s="6"/>
      <c r="S176" s="1"/>
      <c r="T176" s="1"/>
      <c r="U176" s="1"/>
      <c r="W176"/>
    </row>
    <row r="177" spans="1:23" ht="15" customHeight="1">
      <c r="A177">
        <v>80</v>
      </c>
      <c r="B177" s="11">
        <v>3</v>
      </c>
      <c r="C177" s="5" t="s">
        <v>361</v>
      </c>
      <c r="D177" t="s">
        <v>362</v>
      </c>
      <c r="E177">
        <v>2</v>
      </c>
      <c r="F177" t="s">
        <v>49</v>
      </c>
      <c r="G177">
        <v>715.75</v>
      </c>
      <c r="L177">
        <f>Table5[[#This Row],[SPEARS MSRP]]*Table5[[#This Row],[QUANTITY]]</f>
        <v>1431.5</v>
      </c>
      <c r="M177">
        <v>607</v>
      </c>
      <c r="P177" s="7"/>
      <c r="S177"/>
      <c r="W177"/>
    </row>
    <row r="178" spans="1:23" ht="15" customHeight="1">
      <c r="A178">
        <v>80</v>
      </c>
      <c r="B178" s="11">
        <v>3</v>
      </c>
      <c r="C178" s="5" t="s">
        <v>363</v>
      </c>
      <c r="D178" t="s">
        <v>364</v>
      </c>
      <c r="E178">
        <v>1</v>
      </c>
      <c r="F178" t="s">
        <v>49</v>
      </c>
      <c r="G178">
        <v>156.44</v>
      </c>
      <c r="L178">
        <f>Table5[[#This Row],[SPEARS MSRP]]*Table5[[#This Row],[QUANTITY]]</f>
        <v>156.44</v>
      </c>
      <c r="M178">
        <v>132</v>
      </c>
      <c r="P178" s="7"/>
      <c r="S178"/>
      <c r="W178"/>
    </row>
    <row r="179" spans="1:23" ht="15" customHeight="1">
      <c r="A179">
        <v>80</v>
      </c>
      <c r="B179" s="11">
        <v>3</v>
      </c>
      <c r="C179" s="5" t="s">
        <v>365</v>
      </c>
      <c r="D179" t="s">
        <v>366</v>
      </c>
      <c r="E179">
        <v>14</v>
      </c>
      <c r="F179" t="s">
        <v>33</v>
      </c>
      <c r="G179">
        <v>258.95</v>
      </c>
      <c r="L179">
        <f>Table5[[#This Row],[SPEARS MSRP]]*Table5[[#This Row],[QUANTITY]]</f>
        <v>3625.2999999999997</v>
      </c>
      <c r="M179">
        <v>219</v>
      </c>
      <c r="P179" s="7"/>
      <c r="S179"/>
      <c r="W179"/>
    </row>
    <row r="180" spans="1:23">
      <c r="A180">
        <v>80</v>
      </c>
      <c r="B180" s="11">
        <v>2</v>
      </c>
      <c r="C180" s="5" t="s">
        <v>367</v>
      </c>
      <c r="D180" t="s">
        <v>368</v>
      </c>
      <c r="E180">
        <v>33</v>
      </c>
      <c r="F180" t="s">
        <v>49</v>
      </c>
      <c r="G180" s="4" t="s">
        <v>369</v>
      </c>
      <c r="I180">
        <v>4.78</v>
      </c>
      <c r="K180">
        <v>8.51</v>
      </c>
      <c r="L180">
        <f>Table5[[#This Row],[SPEARS MSRP]]*Table5[[#This Row],[QUANTITY]]</f>
        <v>855.36</v>
      </c>
      <c r="M180">
        <v>21</v>
      </c>
      <c r="P180" s="7"/>
      <c r="Q180" s="6"/>
      <c r="S180" s="1"/>
      <c r="T180" s="1"/>
      <c r="U180" s="1"/>
      <c r="W180"/>
    </row>
    <row r="181" spans="1:23">
      <c r="A181">
        <v>80</v>
      </c>
      <c r="B181" s="11">
        <v>2</v>
      </c>
      <c r="C181" s="5" t="s">
        <v>370</v>
      </c>
      <c r="D181" t="s">
        <v>371</v>
      </c>
      <c r="E181">
        <v>4</v>
      </c>
      <c r="F181" t="s">
        <v>49</v>
      </c>
      <c r="G181">
        <v>32.28</v>
      </c>
      <c r="I181">
        <v>6.09</v>
      </c>
      <c r="K181">
        <v>10.59</v>
      </c>
      <c r="L181">
        <f>Table5[[#This Row],[SPEARS MSRP]]*Table5[[#This Row],[QUANTITY]]</f>
        <v>129.12</v>
      </c>
      <c r="M181">
        <v>27</v>
      </c>
      <c r="P181" s="7"/>
      <c r="Q181" s="6"/>
      <c r="S181" s="1"/>
      <c r="T181" s="1"/>
      <c r="U181" s="1"/>
      <c r="W181"/>
    </row>
    <row r="182" spans="1:23">
      <c r="A182">
        <v>80</v>
      </c>
      <c r="B182" s="11">
        <v>2</v>
      </c>
      <c r="C182" s="5" t="s">
        <v>372</v>
      </c>
      <c r="D182" t="s">
        <v>373</v>
      </c>
      <c r="E182">
        <v>19</v>
      </c>
      <c r="F182" t="s">
        <v>49</v>
      </c>
      <c r="G182">
        <v>36.97</v>
      </c>
      <c r="I182">
        <v>7.13</v>
      </c>
      <c r="K182">
        <v>12.13</v>
      </c>
      <c r="L182">
        <f>Table5[[#This Row],[SPEARS MSRP]]*Table5[[#This Row],[QUANTITY]]</f>
        <v>702.43</v>
      </c>
      <c r="M182">
        <v>30</v>
      </c>
      <c r="P182" s="7"/>
      <c r="S182" s="1"/>
      <c r="T182" s="1"/>
      <c r="U182" s="1"/>
      <c r="W182"/>
    </row>
    <row r="183" spans="1:23">
      <c r="A183">
        <v>80</v>
      </c>
      <c r="B183" s="11">
        <v>2</v>
      </c>
      <c r="C183" s="5" t="s">
        <v>374</v>
      </c>
      <c r="D183" t="s">
        <v>375</v>
      </c>
      <c r="E183">
        <v>9</v>
      </c>
      <c r="F183" t="s">
        <v>49</v>
      </c>
      <c r="G183">
        <v>36.97</v>
      </c>
      <c r="I183" t="s">
        <v>68</v>
      </c>
      <c r="K183" t="s">
        <v>68</v>
      </c>
      <c r="L183">
        <f>Table5[[#This Row],[SPEARS MSRP]]*Table5[[#This Row],[QUANTITY]]</f>
        <v>332.73</v>
      </c>
      <c r="M183">
        <v>30</v>
      </c>
      <c r="P183" s="7"/>
      <c r="Q183" s="6"/>
      <c r="S183" s="1"/>
      <c r="T183" s="1"/>
      <c r="U183" s="1"/>
      <c r="W183"/>
    </row>
    <row r="184" spans="1:23">
      <c r="A184">
        <v>80</v>
      </c>
      <c r="B184" s="11">
        <v>2</v>
      </c>
      <c r="C184" s="5" t="s">
        <v>376</v>
      </c>
      <c r="D184" t="s">
        <v>377</v>
      </c>
      <c r="E184">
        <v>2</v>
      </c>
      <c r="F184" t="s">
        <v>49</v>
      </c>
      <c r="G184" s="16">
        <v>22.67</v>
      </c>
      <c r="I184" t="s">
        <v>68</v>
      </c>
      <c r="K184">
        <v>15.12</v>
      </c>
      <c r="L184">
        <f>Table5[[#This Row],[SPEARS MSRP]]*Table5[[#This Row],[QUANTITY]]</f>
        <v>45.34</v>
      </c>
      <c r="M184">
        <v>18</v>
      </c>
      <c r="P184" s="7"/>
      <c r="Q184" s="6"/>
      <c r="S184" s="1"/>
      <c r="T184" s="1"/>
      <c r="U184" s="1"/>
      <c r="W184"/>
    </row>
    <row r="185" spans="1:23">
      <c r="A185">
        <v>80</v>
      </c>
      <c r="B185" s="11">
        <v>2</v>
      </c>
      <c r="C185" s="5" t="s">
        <v>378</v>
      </c>
      <c r="D185" t="s">
        <v>379</v>
      </c>
      <c r="E185">
        <v>18</v>
      </c>
      <c r="F185" t="s">
        <v>49</v>
      </c>
      <c r="G185" s="16">
        <v>222.64</v>
      </c>
      <c r="I185">
        <v>42</v>
      </c>
      <c r="K185">
        <v>73.03</v>
      </c>
      <c r="L185">
        <f>Table5[[#This Row],[SPEARS MSRP]]*Table5[[#This Row],[QUANTITY]]</f>
        <v>4007.5199999999995</v>
      </c>
      <c r="M185">
        <v>188</v>
      </c>
      <c r="O185" s="9"/>
      <c r="P185" s="7"/>
      <c r="Q185" s="6"/>
      <c r="S185" s="1"/>
      <c r="T185" s="1"/>
      <c r="U185" s="1"/>
      <c r="W185"/>
    </row>
    <row r="186" spans="1:23">
      <c r="A186">
        <v>80</v>
      </c>
      <c r="B186" s="11">
        <v>2</v>
      </c>
      <c r="C186" s="5" t="s">
        <v>380</v>
      </c>
      <c r="D186" t="s">
        <v>381</v>
      </c>
      <c r="E186">
        <v>8</v>
      </c>
      <c r="F186" t="s">
        <v>33</v>
      </c>
      <c r="G186">
        <v>64.180000000000007</v>
      </c>
      <c r="L186">
        <f>Table5[[#This Row],[SPEARS MSRP]]*Table5[[#This Row],[QUANTITY]]</f>
        <v>513.44000000000005</v>
      </c>
      <c r="M186">
        <v>54</v>
      </c>
      <c r="P186" s="7"/>
      <c r="S186"/>
      <c r="W186"/>
    </row>
    <row r="187" spans="1:23">
      <c r="A187">
        <v>80</v>
      </c>
      <c r="B187" s="11">
        <v>2</v>
      </c>
      <c r="C187" s="5" t="s">
        <v>382</v>
      </c>
      <c r="D187" t="s">
        <v>383</v>
      </c>
      <c r="E187">
        <v>6</v>
      </c>
      <c r="F187" t="s">
        <v>49</v>
      </c>
      <c r="G187">
        <v>736.15</v>
      </c>
      <c r="L187">
        <f>Table5[[#This Row],[SPEARS MSRP]]*Table5[[#This Row],[QUANTITY]]</f>
        <v>4416.8999999999996</v>
      </c>
      <c r="M187">
        <v>625</v>
      </c>
      <c r="P187" s="7"/>
      <c r="S187"/>
      <c r="W187"/>
    </row>
    <row r="188" spans="1:23">
      <c r="A188">
        <v>80</v>
      </c>
      <c r="B188" s="11">
        <v>2</v>
      </c>
      <c r="C188" s="5" t="s">
        <v>384</v>
      </c>
      <c r="D188" t="s">
        <v>385</v>
      </c>
      <c r="E188">
        <v>8</v>
      </c>
      <c r="F188" t="s">
        <v>33</v>
      </c>
      <c r="G188">
        <v>239.44</v>
      </c>
      <c r="L188">
        <f>Table5[[#This Row],[SPEARS MSRP]]*Table5[[#This Row],[QUANTITY]]</f>
        <v>1915.52</v>
      </c>
      <c r="M188">
        <v>203</v>
      </c>
      <c r="P188" s="7"/>
      <c r="S188"/>
      <c r="W188"/>
    </row>
    <row r="189" spans="1:23">
      <c r="A189">
        <v>80</v>
      </c>
      <c r="B189" s="11">
        <v>2</v>
      </c>
      <c r="C189" s="5" t="s">
        <v>386</v>
      </c>
      <c r="D189" t="s">
        <v>387</v>
      </c>
      <c r="E189">
        <v>16</v>
      </c>
      <c r="F189" t="s">
        <v>33</v>
      </c>
      <c r="G189">
        <v>183.31</v>
      </c>
      <c r="L189">
        <f>Table5[[#This Row],[SPEARS MSRP]]*Table5[[#This Row],[QUANTITY]]</f>
        <v>2932.96</v>
      </c>
      <c r="M189">
        <v>155</v>
      </c>
      <c r="P189" s="7"/>
      <c r="S189"/>
      <c r="W189"/>
    </row>
    <row r="190" spans="1:23">
      <c r="A190">
        <v>80</v>
      </c>
      <c r="B190" s="11">
        <v>2</v>
      </c>
      <c r="C190" s="5" t="s">
        <v>388</v>
      </c>
      <c r="D190" t="s">
        <v>389</v>
      </c>
      <c r="E190">
        <v>15</v>
      </c>
      <c r="F190" t="s">
        <v>49</v>
      </c>
      <c r="G190">
        <v>73.73</v>
      </c>
      <c r="L190">
        <f>Table5[[#This Row],[SPEARS MSRP]]*Table5[[#This Row],[QUANTITY]]</f>
        <v>1105.95</v>
      </c>
      <c r="M190">
        <v>62</v>
      </c>
      <c r="P190" s="7"/>
      <c r="S190"/>
      <c r="W190"/>
    </row>
    <row r="191" spans="1:23">
      <c r="A191">
        <v>80</v>
      </c>
      <c r="B191" s="11">
        <v>2</v>
      </c>
      <c r="C191" s="5" t="s">
        <v>390</v>
      </c>
      <c r="D191" t="s">
        <v>391</v>
      </c>
      <c r="E191">
        <v>2</v>
      </c>
      <c r="F191" t="s">
        <v>33</v>
      </c>
      <c r="G191">
        <v>124.38</v>
      </c>
      <c r="L191">
        <f>Table5[[#This Row],[SPEARS MSRP]]*Table5[[#This Row],[QUANTITY]]</f>
        <v>248.76</v>
      </c>
      <c r="M191">
        <v>105</v>
      </c>
      <c r="P191" s="7"/>
      <c r="S191"/>
      <c r="W191"/>
    </row>
    <row r="192" spans="1:23">
      <c r="A192">
        <v>80</v>
      </c>
      <c r="B192" s="11">
        <v>2</v>
      </c>
      <c r="C192" s="5" t="s">
        <v>392</v>
      </c>
      <c r="D192" t="s">
        <v>393</v>
      </c>
      <c r="E192">
        <f>12+20</f>
        <v>32</v>
      </c>
      <c r="F192" t="s">
        <v>33</v>
      </c>
      <c r="G192">
        <v>147.86000000000001</v>
      </c>
      <c r="L192">
        <f>Table5[[#This Row],[SPEARS MSRP]]*Table5[[#This Row],[QUANTITY]]</f>
        <v>4731.5200000000004</v>
      </c>
      <c r="M192">
        <v>124</v>
      </c>
      <c r="P192" s="7"/>
      <c r="S192"/>
      <c r="W192"/>
    </row>
    <row r="193" spans="1:23">
      <c r="A193">
        <v>80</v>
      </c>
      <c r="B193" s="11">
        <v>2</v>
      </c>
      <c r="C193" s="5" t="s">
        <v>394</v>
      </c>
      <c r="D193" t="s">
        <v>395</v>
      </c>
      <c r="E193">
        <v>26</v>
      </c>
      <c r="F193" t="s">
        <v>49</v>
      </c>
      <c r="G193">
        <v>66.31</v>
      </c>
      <c r="L193">
        <f>Table5[[#This Row],[SPEARS MSRP]]*Table5[[#This Row],[QUANTITY]]</f>
        <v>1724.06</v>
      </c>
      <c r="M193">
        <v>56</v>
      </c>
      <c r="P193" s="7"/>
      <c r="S193"/>
      <c r="W193"/>
    </row>
    <row r="194" spans="1:23">
      <c r="A194">
        <v>80</v>
      </c>
      <c r="B194" s="11">
        <v>2</v>
      </c>
      <c r="C194" s="5" t="s">
        <v>396</v>
      </c>
      <c r="D194" t="s">
        <v>397</v>
      </c>
      <c r="E194">
        <v>20</v>
      </c>
      <c r="F194" t="s">
        <v>33</v>
      </c>
      <c r="G194">
        <v>102.52</v>
      </c>
      <c r="L194">
        <f>Table5[[#This Row],[SPEARS MSRP]]*Table5[[#This Row],[QUANTITY]]</f>
        <v>2050.4</v>
      </c>
      <c r="M194">
        <v>86</v>
      </c>
      <c r="P194" s="7"/>
      <c r="S194"/>
      <c r="W194"/>
    </row>
    <row r="195" spans="1:23">
      <c r="A195">
        <v>80</v>
      </c>
      <c r="B195" s="11">
        <v>2</v>
      </c>
      <c r="C195" s="5" t="s">
        <v>398</v>
      </c>
      <c r="D195" t="s">
        <v>399</v>
      </c>
      <c r="E195">
        <v>5</v>
      </c>
      <c r="F195" t="s">
        <v>33</v>
      </c>
      <c r="G195">
        <v>66.8</v>
      </c>
      <c r="L195">
        <f>Table5[[#This Row],[SPEARS MSRP]]*Table5[[#This Row],[QUANTITY]]</f>
        <v>334</v>
      </c>
      <c r="M195">
        <v>56</v>
      </c>
      <c r="P195" s="7"/>
      <c r="S195"/>
      <c r="W195"/>
    </row>
    <row r="196" spans="1:23">
      <c r="A196">
        <v>80</v>
      </c>
      <c r="B196" s="11">
        <v>2</v>
      </c>
      <c r="C196" s="5" t="s">
        <v>400</v>
      </c>
      <c r="D196" t="s">
        <v>401</v>
      </c>
      <c r="E196">
        <v>4</v>
      </c>
      <c r="F196" t="s">
        <v>33</v>
      </c>
      <c r="G196">
        <v>79.37</v>
      </c>
      <c r="L196">
        <f>Table5[[#This Row],[SPEARS MSRP]]*Table5[[#This Row],[QUANTITY]]</f>
        <v>317.48</v>
      </c>
      <c r="M196">
        <v>67</v>
      </c>
      <c r="P196" s="7"/>
      <c r="S196"/>
      <c r="W196"/>
    </row>
    <row r="197" spans="1:23">
      <c r="A197">
        <v>80</v>
      </c>
      <c r="B197" s="11">
        <v>2</v>
      </c>
      <c r="C197" s="5" t="s">
        <v>402</v>
      </c>
      <c r="D197" t="s">
        <v>403</v>
      </c>
      <c r="E197">
        <v>4</v>
      </c>
      <c r="F197" t="s">
        <v>49</v>
      </c>
      <c r="G197">
        <v>61.2</v>
      </c>
      <c r="L197">
        <f>Table5[[#This Row],[SPEARS MSRP]]*Table5[[#This Row],[QUANTITY]]</f>
        <v>244.8</v>
      </c>
      <c r="M197">
        <v>51</v>
      </c>
      <c r="P197" s="7"/>
      <c r="S197"/>
      <c r="W197"/>
    </row>
    <row r="198" spans="1:23">
      <c r="A198">
        <v>80</v>
      </c>
      <c r="B198" s="11">
        <v>2</v>
      </c>
      <c r="C198" s="5" t="s">
        <v>404</v>
      </c>
      <c r="D198" t="s">
        <v>405</v>
      </c>
      <c r="E198">
        <v>1</v>
      </c>
      <c r="F198" t="s">
        <v>49</v>
      </c>
      <c r="G198">
        <v>141.44999999999999</v>
      </c>
      <c r="L198">
        <f>Table5[[#This Row],[SPEARS MSRP]]*Table5[[#This Row],[QUANTITY]]</f>
        <v>141.44999999999999</v>
      </c>
      <c r="M198">
        <v>119</v>
      </c>
      <c r="P198" s="7"/>
      <c r="S198"/>
      <c r="W198"/>
    </row>
    <row r="199" spans="1:23">
      <c r="A199">
        <v>80</v>
      </c>
      <c r="B199" s="11">
        <v>2</v>
      </c>
      <c r="C199" s="5" t="s">
        <v>406</v>
      </c>
      <c r="D199" t="s">
        <v>407</v>
      </c>
      <c r="E199">
        <v>17</v>
      </c>
      <c r="F199" t="s">
        <v>49</v>
      </c>
      <c r="G199">
        <v>32.44</v>
      </c>
      <c r="L199">
        <f>Table5[[#This Row],[SPEARS MSRP]]*Table5[[#This Row],[QUANTITY]]</f>
        <v>551.48</v>
      </c>
      <c r="M199">
        <v>27</v>
      </c>
      <c r="P199" s="7"/>
      <c r="S199"/>
      <c r="W199"/>
    </row>
    <row r="200" spans="1:23">
      <c r="A200">
        <v>80</v>
      </c>
      <c r="B200" s="11">
        <v>2</v>
      </c>
      <c r="C200" s="5" t="s">
        <v>408</v>
      </c>
      <c r="D200" t="s">
        <v>409</v>
      </c>
      <c r="E200">
        <v>2</v>
      </c>
      <c r="F200" t="s">
        <v>49</v>
      </c>
      <c r="G200">
        <v>61.2</v>
      </c>
      <c r="L200">
        <f>Table5[[#This Row],[SPEARS MSRP]]*Table5[[#This Row],[QUANTITY]]</f>
        <v>122.4</v>
      </c>
      <c r="M200">
        <v>51</v>
      </c>
      <c r="P200" s="7"/>
      <c r="S200"/>
      <c r="W200"/>
    </row>
    <row r="201" spans="1:23">
      <c r="A201">
        <v>80</v>
      </c>
      <c r="B201" s="11">
        <v>2</v>
      </c>
      <c r="C201" s="5" t="s">
        <v>410</v>
      </c>
      <c r="D201" t="s">
        <v>411</v>
      </c>
      <c r="E201">
        <v>16</v>
      </c>
      <c r="F201" t="s">
        <v>33</v>
      </c>
      <c r="G201">
        <v>183.31</v>
      </c>
      <c r="L201">
        <f>Table5[[#This Row],[SPEARS MSRP]]*Table5[[#This Row],[QUANTITY]]</f>
        <v>2932.96</v>
      </c>
      <c r="M201">
        <v>155</v>
      </c>
      <c r="P201" s="7"/>
      <c r="S201"/>
      <c r="W201"/>
    </row>
    <row r="202" spans="1:23">
      <c r="A202">
        <v>80</v>
      </c>
      <c r="B202" s="11">
        <v>2</v>
      </c>
      <c r="C202" s="5" t="s">
        <v>412</v>
      </c>
      <c r="D202" t="s">
        <v>413</v>
      </c>
      <c r="E202">
        <v>2</v>
      </c>
      <c r="F202" t="s">
        <v>49</v>
      </c>
      <c r="G202">
        <v>62.44</v>
      </c>
      <c r="L202">
        <f>Table5[[#This Row],[SPEARS MSRP]]*Table5[[#This Row],[QUANTITY]]</f>
        <v>124.88</v>
      </c>
      <c r="M202">
        <v>52</v>
      </c>
      <c r="P202" s="7"/>
      <c r="S202"/>
      <c r="W202"/>
    </row>
    <row r="203" spans="1:23">
      <c r="A203">
        <v>80</v>
      </c>
      <c r="B203" s="11">
        <v>2</v>
      </c>
      <c r="C203" s="5" t="s">
        <v>414</v>
      </c>
      <c r="D203" t="s">
        <v>415</v>
      </c>
      <c r="E203">
        <v>12</v>
      </c>
      <c r="F203" t="s">
        <v>49</v>
      </c>
      <c r="G203">
        <v>56.28</v>
      </c>
      <c r="L203">
        <f>Table5[[#This Row],[SPEARS MSRP]]*Table5[[#This Row],[QUANTITY]]</f>
        <v>675.36</v>
      </c>
      <c r="M203">
        <v>47</v>
      </c>
      <c r="P203" s="7"/>
      <c r="S203"/>
      <c r="W203"/>
    </row>
    <row r="204" spans="1:23">
      <c r="A204">
        <v>80</v>
      </c>
      <c r="B204" s="11">
        <v>2</v>
      </c>
      <c r="C204" s="5" t="s">
        <v>416</v>
      </c>
      <c r="D204" t="s">
        <v>417</v>
      </c>
      <c r="E204">
        <v>1</v>
      </c>
      <c r="F204" t="s">
        <v>49</v>
      </c>
      <c r="G204">
        <v>56.28</v>
      </c>
      <c r="L204">
        <f>Table5[[#This Row],[SPEARS MSRP]]*Table5[[#This Row],[QUANTITY]]</f>
        <v>56.28</v>
      </c>
      <c r="M204">
        <v>47</v>
      </c>
      <c r="P204" s="7"/>
      <c r="S204"/>
      <c r="W204"/>
    </row>
    <row r="205" spans="1:23" ht="15" customHeight="1">
      <c r="A205">
        <v>80</v>
      </c>
      <c r="B205" s="11">
        <v>2</v>
      </c>
      <c r="C205" s="5" t="s">
        <v>418</v>
      </c>
      <c r="D205" t="s">
        <v>419</v>
      </c>
      <c r="E205">
        <v>14</v>
      </c>
      <c r="F205" t="s">
        <v>33</v>
      </c>
      <c r="G205">
        <v>870.34</v>
      </c>
      <c r="L205">
        <f>Table5[[#This Row],[SPEARS MSRP]]*Table5[[#This Row],[QUANTITY]]</f>
        <v>12184.76</v>
      </c>
      <c r="M205">
        <v>739</v>
      </c>
      <c r="P205" s="7"/>
      <c r="S205"/>
      <c r="W205"/>
    </row>
    <row r="206" spans="1:23" ht="15" customHeight="1">
      <c r="A206">
        <v>80</v>
      </c>
      <c r="B206" s="11">
        <v>2</v>
      </c>
      <c r="C206" s="5" t="s">
        <v>420</v>
      </c>
      <c r="D206" t="s">
        <v>421</v>
      </c>
      <c r="E206">
        <v>40</v>
      </c>
      <c r="F206" t="s">
        <v>33</v>
      </c>
      <c r="G206">
        <v>63.79</v>
      </c>
      <c r="L206">
        <f>Table5[[#This Row],[SPEARS MSRP]]*Table5[[#This Row],[QUANTITY]]</f>
        <v>2551.6</v>
      </c>
      <c r="M206">
        <v>53</v>
      </c>
      <c r="P206" s="7"/>
      <c r="S206"/>
      <c r="W206"/>
    </row>
    <row r="207" spans="1:23" ht="15" customHeight="1">
      <c r="A207">
        <v>80</v>
      </c>
      <c r="B207" s="11">
        <v>2</v>
      </c>
      <c r="C207" s="5" t="s">
        <v>422</v>
      </c>
      <c r="D207" t="s">
        <v>423</v>
      </c>
      <c r="E207">
        <v>8</v>
      </c>
      <c r="F207" t="s">
        <v>49</v>
      </c>
      <c r="G207">
        <v>56.28</v>
      </c>
      <c r="L207">
        <f>Table5[[#This Row],[SPEARS MSRP]]*Table5[[#This Row],[QUANTITY]]</f>
        <v>450.24</v>
      </c>
      <c r="M207">
        <v>47</v>
      </c>
      <c r="P207" s="7"/>
      <c r="S207"/>
      <c r="W207"/>
    </row>
    <row r="208" spans="1:23" ht="15" customHeight="1">
      <c r="A208">
        <v>80</v>
      </c>
      <c r="B208" s="11">
        <v>2</v>
      </c>
      <c r="C208" s="5" t="s">
        <v>424</v>
      </c>
      <c r="D208" t="s">
        <v>425</v>
      </c>
      <c r="E208">
        <v>6</v>
      </c>
      <c r="F208" t="s">
        <v>49</v>
      </c>
      <c r="G208">
        <v>71.28</v>
      </c>
      <c r="L208">
        <f>Table5[[#This Row],[SPEARS MSRP]]*Table5[[#This Row],[QUANTITY]]</f>
        <v>427.68</v>
      </c>
      <c r="M208">
        <v>60</v>
      </c>
      <c r="P208" s="7"/>
      <c r="S208"/>
      <c r="W208"/>
    </row>
    <row r="209" spans="1:23" ht="15" customHeight="1">
      <c r="A209">
        <v>80</v>
      </c>
      <c r="B209" s="11">
        <v>2</v>
      </c>
      <c r="C209" s="5" t="s">
        <v>426</v>
      </c>
      <c r="D209" t="s">
        <v>427</v>
      </c>
      <c r="E209">
        <v>12</v>
      </c>
      <c r="F209" t="s">
        <v>49</v>
      </c>
      <c r="G209">
        <v>36.97</v>
      </c>
      <c r="L209">
        <f>Table5[[#This Row],[SPEARS MSRP]]*Table5[[#This Row],[QUANTITY]]</f>
        <v>443.64</v>
      </c>
      <c r="M209" s="9">
        <v>30</v>
      </c>
      <c r="N209" s="9"/>
      <c r="O209" s="9"/>
      <c r="P209" s="14"/>
      <c r="Q209" s="10"/>
      <c r="S209" s="1"/>
      <c r="T209" s="1"/>
      <c r="U209" s="1"/>
      <c r="V209" s="15"/>
      <c r="W209" s="3"/>
    </row>
    <row r="210" spans="1:23" ht="15" customHeight="1">
      <c r="A210">
        <v>80</v>
      </c>
      <c r="B210" s="11">
        <v>2</v>
      </c>
      <c r="C210" s="5" t="s">
        <v>428</v>
      </c>
      <c r="D210" t="s">
        <v>429</v>
      </c>
      <c r="E210">
        <v>13</v>
      </c>
      <c r="F210" t="s">
        <v>33</v>
      </c>
      <c r="G210">
        <v>147.86000000000001</v>
      </c>
      <c r="L210">
        <f>Table5[[#This Row],[SPEARS MSRP]]*Table5[[#This Row],[QUANTITY]]</f>
        <v>1922.1800000000003</v>
      </c>
      <c r="M210">
        <v>124</v>
      </c>
      <c r="P210" s="7"/>
      <c r="S210"/>
      <c r="W210"/>
    </row>
    <row r="211" spans="1:23" ht="15" customHeight="1">
      <c r="A211">
        <v>80</v>
      </c>
      <c r="B211" s="11">
        <v>2</v>
      </c>
      <c r="C211" s="5" t="s">
        <v>430</v>
      </c>
      <c r="D211" t="s">
        <v>431</v>
      </c>
      <c r="E211">
        <v>22</v>
      </c>
      <c r="F211" t="s">
        <v>49</v>
      </c>
      <c r="G211">
        <v>65.12</v>
      </c>
      <c r="L211">
        <f>Table5[[#This Row],[SPEARS MSRP]]*Table5[[#This Row],[QUANTITY]]</f>
        <v>1432.64</v>
      </c>
      <c r="M211">
        <v>55</v>
      </c>
      <c r="P211" s="7"/>
      <c r="S211"/>
      <c r="W211"/>
    </row>
    <row r="212" spans="1:23" ht="15" customHeight="1">
      <c r="A212">
        <v>80</v>
      </c>
      <c r="B212" s="11">
        <v>2</v>
      </c>
      <c r="C212" s="5" t="s">
        <v>432</v>
      </c>
      <c r="D212" t="s">
        <v>433</v>
      </c>
      <c r="E212">
        <v>5</v>
      </c>
      <c r="F212" t="s">
        <v>33</v>
      </c>
      <c r="G212">
        <v>54.44</v>
      </c>
      <c r="L212">
        <f>Table5[[#This Row],[SPEARS MSRP]]*Table5[[#This Row],[QUANTITY]]</f>
        <v>272.2</v>
      </c>
      <c r="M212">
        <v>45</v>
      </c>
      <c r="P212" s="7"/>
      <c r="S212"/>
      <c r="W212"/>
    </row>
    <row r="213" spans="1:23" ht="15" customHeight="1">
      <c r="A213">
        <v>80</v>
      </c>
      <c r="B213" s="11">
        <v>2</v>
      </c>
      <c r="C213" s="5" t="s">
        <v>434</v>
      </c>
      <c r="D213" t="s">
        <v>435</v>
      </c>
      <c r="E213">
        <v>2</v>
      </c>
      <c r="F213" t="s">
        <v>33</v>
      </c>
      <c r="G213">
        <v>92.23</v>
      </c>
      <c r="L213">
        <f>Table5[[#This Row],[SPEARS MSRP]]*Table5[[#This Row],[QUANTITY]]</f>
        <v>184.46</v>
      </c>
      <c r="M213">
        <v>78</v>
      </c>
      <c r="P213" s="7"/>
      <c r="S213"/>
      <c r="W213"/>
    </row>
    <row r="214" spans="1:23" ht="15" customHeight="1">
      <c r="A214">
        <v>80</v>
      </c>
      <c r="B214" s="11">
        <v>1.5</v>
      </c>
      <c r="C214" s="5" t="s">
        <v>436</v>
      </c>
      <c r="D214" t="s">
        <v>437</v>
      </c>
      <c r="E214">
        <v>199</v>
      </c>
      <c r="F214" t="s">
        <v>33</v>
      </c>
      <c r="G214" s="65"/>
      <c r="I214" t="s">
        <v>68</v>
      </c>
      <c r="K214" t="s">
        <v>68</v>
      </c>
      <c r="L214">
        <f>Table5[[#This Row],[SPEARS MSRP]]*Table5[[#This Row],[QUANTITY]]</f>
        <v>0</v>
      </c>
      <c r="M214">
        <v>0</v>
      </c>
      <c r="P214" s="7"/>
      <c r="Q214" s="6"/>
      <c r="S214" s="1"/>
      <c r="T214" s="1"/>
      <c r="U214" s="1"/>
      <c r="W214"/>
    </row>
    <row r="215" spans="1:23" ht="15" customHeight="1">
      <c r="A215">
        <v>80</v>
      </c>
      <c r="B215" s="11">
        <v>1.5</v>
      </c>
      <c r="C215" s="5" t="s">
        <v>438</v>
      </c>
      <c r="D215" t="s">
        <v>439</v>
      </c>
      <c r="E215">
        <v>309</v>
      </c>
      <c r="F215" t="s">
        <v>33</v>
      </c>
      <c r="G215" s="16">
        <v>153.88</v>
      </c>
      <c r="I215" t="s">
        <v>68</v>
      </c>
      <c r="K215">
        <v>46.94</v>
      </c>
      <c r="L215">
        <f>Table5[[#This Row],[SPEARS MSRP]]*Table5[[#This Row],[QUANTITY]]</f>
        <v>47548.92</v>
      </c>
      <c r="M215">
        <v>130</v>
      </c>
      <c r="P215" s="7"/>
      <c r="Q215" s="6"/>
      <c r="S215" s="1"/>
      <c r="T215" s="1"/>
      <c r="U215" s="1"/>
      <c r="W215"/>
    </row>
    <row r="216" spans="1:23" ht="15" customHeight="1">
      <c r="A216">
        <v>80</v>
      </c>
      <c r="B216" s="11">
        <v>1.5</v>
      </c>
      <c r="C216" s="5" t="s">
        <v>440</v>
      </c>
      <c r="D216" t="s">
        <v>441</v>
      </c>
      <c r="E216">
        <v>120</v>
      </c>
      <c r="F216" t="s">
        <v>33</v>
      </c>
      <c r="G216" s="16">
        <v>70.77</v>
      </c>
      <c r="I216" t="s">
        <v>68</v>
      </c>
      <c r="K216">
        <v>21.59</v>
      </c>
      <c r="L216">
        <f>Table5[[#This Row],[SPEARS MSRP]]*Table5[[#This Row],[QUANTITY]]</f>
        <v>8492.4</v>
      </c>
      <c r="M216">
        <v>59</v>
      </c>
      <c r="P216" s="7"/>
      <c r="S216" s="1"/>
      <c r="T216" s="1"/>
      <c r="U216" s="1"/>
      <c r="W216"/>
    </row>
    <row r="217" spans="1:23" ht="15" customHeight="1">
      <c r="A217">
        <v>80</v>
      </c>
      <c r="B217" s="11">
        <v>1.5</v>
      </c>
      <c r="C217" t="s">
        <v>442</v>
      </c>
      <c r="D217" t="s">
        <v>443</v>
      </c>
      <c r="E217">
        <v>110</v>
      </c>
      <c r="F217" t="s">
        <v>33</v>
      </c>
      <c r="G217" s="17">
        <v>1045.27</v>
      </c>
      <c r="L217">
        <f>Table5[[#This Row],[SPEARS MSRP]]*Table5[[#This Row],[QUANTITY]]</f>
        <v>114979.7</v>
      </c>
      <c r="M217">
        <v>888</v>
      </c>
      <c r="P217" s="7"/>
      <c r="S217"/>
      <c r="W217"/>
    </row>
    <row r="218" spans="1:23" ht="15" customHeight="1">
      <c r="A218">
        <v>80</v>
      </c>
      <c r="B218" s="11">
        <v>1.5</v>
      </c>
      <c r="C218" s="5" t="s">
        <v>444</v>
      </c>
      <c r="D218" t="s">
        <v>445</v>
      </c>
      <c r="E218">
        <v>10</v>
      </c>
      <c r="F218" t="s">
        <v>33</v>
      </c>
      <c r="G218">
        <v>153.88</v>
      </c>
      <c r="L218">
        <f>Table5[[#This Row],[SPEARS MSRP]]*Table5[[#This Row],[QUANTITY]]</f>
        <v>1538.8</v>
      </c>
      <c r="M218">
        <v>130</v>
      </c>
      <c r="P218" s="7"/>
      <c r="S218"/>
      <c r="W218"/>
    </row>
    <row r="219" spans="1:23" ht="15" customHeight="1">
      <c r="A219">
        <v>80</v>
      </c>
      <c r="B219" s="11">
        <v>1.5</v>
      </c>
      <c r="C219" s="5" t="s">
        <v>446</v>
      </c>
      <c r="D219" t="s">
        <v>447</v>
      </c>
      <c r="E219">
        <v>78</v>
      </c>
      <c r="F219" t="s">
        <v>33</v>
      </c>
      <c r="G219">
        <v>153.88</v>
      </c>
      <c r="L219">
        <f>Table5[[#This Row],[SPEARS MSRP]]*Table5[[#This Row],[QUANTITY]]</f>
        <v>12002.64</v>
      </c>
      <c r="M219">
        <v>130</v>
      </c>
      <c r="P219" s="7"/>
      <c r="S219"/>
      <c r="W219"/>
    </row>
    <row r="220" spans="1:23" ht="15" customHeight="1">
      <c r="A220">
        <v>80</v>
      </c>
      <c r="B220" s="11">
        <v>1.5</v>
      </c>
      <c r="C220" s="5" t="s">
        <v>448</v>
      </c>
      <c r="D220" t="s">
        <v>449</v>
      </c>
      <c r="E220">
        <v>370</v>
      </c>
      <c r="F220" t="s">
        <v>33</v>
      </c>
      <c r="G220">
        <v>61.06</v>
      </c>
      <c r="L220">
        <f>Table5[[#This Row],[SPEARS MSRP]]*Table5[[#This Row],[QUANTITY]]</f>
        <v>22592.2</v>
      </c>
      <c r="M220">
        <v>51</v>
      </c>
      <c r="P220" s="7"/>
      <c r="S220"/>
      <c r="W220"/>
    </row>
    <row r="221" spans="1:23" ht="15" customHeight="1">
      <c r="A221">
        <v>80</v>
      </c>
      <c r="B221" s="11">
        <v>1.5</v>
      </c>
      <c r="C221" s="5" t="s">
        <v>450</v>
      </c>
      <c r="D221" t="s">
        <v>451</v>
      </c>
      <c r="E221">
        <v>16</v>
      </c>
      <c r="F221" t="s">
        <v>49</v>
      </c>
      <c r="G221">
        <v>49.77</v>
      </c>
      <c r="L221">
        <f>Table5[[#This Row],[SPEARS MSRP]]*Table5[[#This Row],[QUANTITY]]</f>
        <v>796.32</v>
      </c>
      <c r="M221">
        <v>41</v>
      </c>
      <c r="P221" s="7"/>
      <c r="S221"/>
      <c r="W221"/>
    </row>
    <row r="222" spans="1:23" ht="15" customHeight="1">
      <c r="A222">
        <v>80</v>
      </c>
      <c r="B222" s="11">
        <v>1.5</v>
      </c>
      <c r="C222" s="5" t="s">
        <v>452</v>
      </c>
      <c r="D222" t="s">
        <v>453</v>
      </c>
      <c r="E222">
        <v>3</v>
      </c>
      <c r="F222" t="s">
        <v>49</v>
      </c>
      <c r="G222">
        <v>50.25</v>
      </c>
      <c r="L222">
        <f>Table5[[#This Row],[SPEARS MSRP]]*Table5[[#This Row],[QUANTITY]]</f>
        <v>150.75</v>
      </c>
      <c r="M222">
        <v>42</v>
      </c>
      <c r="P222" s="7"/>
      <c r="S222"/>
      <c r="W222"/>
    </row>
    <row r="223" spans="1:23" ht="15" customHeight="1">
      <c r="A223">
        <v>80</v>
      </c>
      <c r="B223" s="11">
        <v>1.5</v>
      </c>
      <c r="C223" s="5" t="s">
        <v>454</v>
      </c>
      <c r="D223" t="s">
        <v>455</v>
      </c>
      <c r="E223">
        <v>6</v>
      </c>
      <c r="F223" t="s">
        <v>33</v>
      </c>
      <c r="G223">
        <v>88.23</v>
      </c>
      <c r="L223">
        <f>Table5[[#This Row],[SPEARS MSRP]]*Table5[[#This Row],[QUANTITY]]</f>
        <v>529.38</v>
      </c>
      <c r="M223">
        <v>74</v>
      </c>
      <c r="P223" s="7"/>
      <c r="S223"/>
      <c r="W223"/>
    </row>
    <row r="224" spans="1:23" ht="15" customHeight="1">
      <c r="A224">
        <v>80</v>
      </c>
      <c r="B224" s="11">
        <v>1.5</v>
      </c>
      <c r="C224" s="5" t="s">
        <v>456</v>
      </c>
      <c r="D224" t="s">
        <v>457</v>
      </c>
      <c r="F224" t="s">
        <v>49</v>
      </c>
      <c r="G224">
        <v>49.29</v>
      </c>
      <c r="L224">
        <f>Table5[[#This Row],[SPEARS MSRP]]*Table5[[#This Row],[QUANTITY]]</f>
        <v>0</v>
      </c>
      <c r="M224">
        <v>41</v>
      </c>
      <c r="P224" s="7"/>
      <c r="S224"/>
      <c r="W224"/>
    </row>
    <row r="225" spans="1:23" ht="15" customHeight="1">
      <c r="A225">
        <v>80</v>
      </c>
      <c r="B225" s="11">
        <v>1.5</v>
      </c>
      <c r="C225" s="5" t="s">
        <v>458</v>
      </c>
      <c r="D225" t="s">
        <v>459</v>
      </c>
      <c r="E225">
        <v>2</v>
      </c>
      <c r="F225" t="s">
        <v>49</v>
      </c>
      <c r="G225">
        <v>35.24</v>
      </c>
      <c r="L225">
        <f>Table5[[#This Row],[SPEARS MSRP]]*Table5[[#This Row],[QUANTITY]]</f>
        <v>70.48</v>
      </c>
      <c r="M225">
        <v>29</v>
      </c>
      <c r="P225" s="7"/>
      <c r="S225"/>
      <c r="W225"/>
    </row>
    <row r="226" spans="1:23" ht="15" customHeight="1">
      <c r="A226">
        <v>80</v>
      </c>
      <c r="B226" s="11">
        <v>1.5</v>
      </c>
      <c r="C226" s="5" t="s">
        <v>460</v>
      </c>
      <c r="D226" t="s">
        <v>461</v>
      </c>
      <c r="E226">
        <v>116</v>
      </c>
      <c r="F226" t="s">
        <v>49</v>
      </c>
      <c r="G226">
        <v>25.92</v>
      </c>
      <c r="L226">
        <f>Table5[[#This Row],[SPEARS MSRP]]*Table5[[#This Row],[QUANTITY]]</f>
        <v>3006.7200000000003</v>
      </c>
      <c r="M226">
        <v>21</v>
      </c>
      <c r="P226" s="7"/>
      <c r="S226"/>
      <c r="W226"/>
    </row>
    <row r="227" spans="1:23" ht="15" customHeight="1">
      <c r="A227">
        <v>80</v>
      </c>
      <c r="B227" s="11">
        <v>1.5</v>
      </c>
      <c r="C227" s="5" t="s">
        <v>462</v>
      </c>
      <c r="D227" t="s">
        <v>463</v>
      </c>
      <c r="E227">
        <v>14</v>
      </c>
      <c r="F227" t="s">
        <v>49</v>
      </c>
      <c r="G227">
        <v>26.87</v>
      </c>
      <c r="L227">
        <f>Table5[[#This Row],[SPEARS MSRP]]*Table5[[#This Row],[QUANTITY]]</f>
        <v>376.18</v>
      </c>
      <c r="M227">
        <v>22</v>
      </c>
      <c r="P227" s="7"/>
      <c r="S227"/>
      <c r="W227"/>
    </row>
    <row r="228" spans="1:23" ht="15" customHeight="1">
      <c r="A228">
        <v>80</v>
      </c>
      <c r="B228" s="11">
        <v>1.5</v>
      </c>
      <c r="C228" s="5" t="s">
        <v>464</v>
      </c>
      <c r="D228" t="s">
        <v>465</v>
      </c>
      <c r="F228" t="s">
        <v>33</v>
      </c>
      <c r="G228">
        <v>600.71</v>
      </c>
      <c r="L228">
        <f>Table5[[#This Row],[SPEARS MSRP]]*Table5[[#This Row],[QUANTITY]]</f>
        <v>0</v>
      </c>
      <c r="M228">
        <v>510</v>
      </c>
      <c r="P228" s="7"/>
      <c r="S228"/>
      <c r="W228"/>
    </row>
    <row r="229" spans="1:23" ht="15" customHeight="1">
      <c r="A229">
        <v>80</v>
      </c>
      <c r="B229" s="11">
        <v>1.5</v>
      </c>
      <c r="C229" s="5" t="s">
        <v>466</v>
      </c>
      <c r="D229" t="s">
        <v>467</v>
      </c>
      <c r="E229">
        <v>7</v>
      </c>
      <c r="F229" t="s">
        <v>33</v>
      </c>
      <c r="G229">
        <v>65.62</v>
      </c>
      <c r="L229">
        <f>Table5[[#This Row],[SPEARS MSRP]]*Table5[[#This Row],[QUANTITY]]</f>
        <v>459.34000000000003</v>
      </c>
      <c r="M229">
        <v>55</v>
      </c>
      <c r="P229" s="7"/>
      <c r="S229"/>
      <c r="W229"/>
    </row>
    <row r="230" spans="1:23" ht="15" customHeight="1">
      <c r="A230">
        <v>80</v>
      </c>
      <c r="B230" s="11">
        <v>1.25</v>
      </c>
      <c r="C230" s="5" t="s">
        <v>468</v>
      </c>
      <c r="D230" t="s">
        <v>469</v>
      </c>
      <c r="E230">
        <v>8</v>
      </c>
      <c r="F230" t="s">
        <v>49</v>
      </c>
      <c r="G230">
        <v>20.04</v>
      </c>
      <c r="L230">
        <f>Table5[[#This Row],[SPEARS MSRP]]*Table5[[#This Row],[QUANTITY]]</f>
        <v>160.32</v>
      </c>
      <c r="M230">
        <v>17</v>
      </c>
      <c r="P230" s="7"/>
      <c r="Q230" s="6"/>
      <c r="S230" s="1"/>
      <c r="T230" s="1"/>
      <c r="U230" s="1"/>
      <c r="W230"/>
    </row>
    <row r="231" spans="1:23" ht="15" customHeight="1">
      <c r="A231">
        <v>80</v>
      </c>
      <c r="B231" s="11">
        <v>1.25</v>
      </c>
      <c r="C231" t="s">
        <v>470</v>
      </c>
      <c r="D231" t="s">
        <v>471</v>
      </c>
      <c r="E231">
        <v>2</v>
      </c>
      <c r="F231" t="s">
        <v>49</v>
      </c>
      <c r="G231">
        <v>49.29</v>
      </c>
      <c r="L231">
        <f>Table5[[#This Row],[SPEARS MSRP]]*Table5[[#This Row],[QUANTITY]]</f>
        <v>98.58</v>
      </c>
      <c r="M231">
        <v>41</v>
      </c>
      <c r="P231" s="7"/>
      <c r="S231"/>
      <c r="W231"/>
    </row>
    <row r="232" spans="1:23" ht="15" customHeight="1">
      <c r="A232">
        <v>80</v>
      </c>
      <c r="B232" s="11">
        <v>1</v>
      </c>
      <c r="C232" s="5" t="s">
        <v>472</v>
      </c>
      <c r="D232" t="s">
        <v>473</v>
      </c>
      <c r="E232">
        <v>11</v>
      </c>
      <c r="F232" t="s">
        <v>33</v>
      </c>
      <c r="G232" s="16">
        <v>25.28</v>
      </c>
      <c r="I232" t="s">
        <v>68</v>
      </c>
      <c r="K232">
        <v>7.72</v>
      </c>
      <c r="L232">
        <f>Table5[[#This Row],[SPEARS MSRP]]*Table5[[#This Row],[QUANTITY]]</f>
        <v>278.08000000000004</v>
      </c>
      <c r="M232">
        <v>21</v>
      </c>
      <c r="P232" s="7"/>
      <c r="Q232" s="6"/>
      <c r="S232" s="1"/>
      <c r="T232" s="1"/>
      <c r="U232" s="1"/>
      <c r="W232"/>
    </row>
    <row r="233" spans="1:23" ht="15" customHeight="1">
      <c r="A233">
        <v>80</v>
      </c>
      <c r="B233" s="11">
        <v>1</v>
      </c>
      <c r="C233" s="5" t="s">
        <v>474</v>
      </c>
      <c r="D233" t="s">
        <v>475</v>
      </c>
      <c r="E233">
        <v>384</v>
      </c>
      <c r="F233" t="s">
        <v>33</v>
      </c>
      <c r="G233" s="16">
        <v>35.07</v>
      </c>
      <c r="I233" t="s">
        <v>68</v>
      </c>
      <c r="K233">
        <v>10.7</v>
      </c>
      <c r="L233">
        <f>Table5[[#This Row],[SPEARS MSRP]]*Table5[[#This Row],[QUANTITY]]</f>
        <v>13466.880000000001</v>
      </c>
      <c r="M233">
        <v>29</v>
      </c>
      <c r="P233" s="7"/>
      <c r="Q233" s="6"/>
      <c r="S233" s="1"/>
      <c r="T233" s="1"/>
      <c r="U233" s="1"/>
      <c r="W233"/>
    </row>
    <row r="234" spans="1:23" ht="15" customHeight="1">
      <c r="A234">
        <v>80</v>
      </c>
      <c r="B234" s="11">
        <v>1</v>
      </c>
      <c r="C234" s="5" t="s">
        <v>476</v>
      </c>
      <c r="D234" t="s">
        <v>477</v>
      </c>
      <c r="E234">
        <v>2216</v>
      </c>
      <c r="F234" t="s">
        <v>49</v>
      </c>
      <c r="G234" s="16">
        <v>29.36</v>
      </c>
      <c r="I234">
        <v>5.5</v>
      </c>
      <c r="K234">
        <v>9.64</v>
      </c>
      <c r="L234">
        <f>Table5[[#This Row],[SPEARS MSRP]]*Table5[[#This Row],[QUANTITY]]</f>
        <v>65061.760000000002</v>
      </c>
      <c r="M234">
        <v>24</v>
      </c>
      <c r="P234" s="7"/>
      <c r="Q234" s="6"/>
      <c r="S234" s="1"/>
      <c r="T234" s="1"/>
      <c r="U234" s="1"/>
      <c r="W234"/>
    </row>
    <row r="235" spans="1:23" ht="15" customHeight="1">
      <c r="A235">
        <v>80</v>
      </c>
      <c r="B235" s="11">
        <v>1</v>
      </c>
      <c r="C235" s="5" t="s">
        <v>478</v>
      </c>
      <c r="D235" t="s">
        <v>479</v>
      </c>
      <c r="E235">
        <v>20</v>
      </c>
      <c r="F235" t="s">
        <v>49</v>
      </c>
      <c r="G235" s="16">
        <v>12.17</v>
      </c>
      <c r="I235">
        <v>2.34</v>
      </c>
      <c r="K235">
        <v>4</v>
      </c>
      <c r="L235">
        <f>Table5[[#This Row],[SPEARS MSRP]]*Table5[[#This Row],[QUANTITY]]</f>
        <v>243.4</v>
      </c>
      <c r="M235">
        <v>10</v>
      </c>
      <c r="P235" s="7"/>
      <c r="Q235" s="6"/>
      <c r="S235" s="1"/>
      <c r="T235" s="1"/>
      <c r="U235" s="1"/>
      <c r="W235"/>
    </row>
    <row r="236" spans="1:23" ht="15" customHeight="1">
      <c r="A236">
        <v>80</v>
      </c>
      <c r="B236" s="11">
        <v>1</v>
      </c>
      <c r="C236" s="5" t="s">
        <v>480</v>
      </c>
      <c r="D236" t="s">
        <v>481</v>
      </c>
      <c r="E236">
        <v>4</v>
      </c>
      <c r="F236" t="s">
        <v>33</v>
      </c>
      <c r="G236" s="16">
        <v>21.88</v>
      </c>
      <c r="I236" t="s">
        <v>68</v>
      </c>
      <c r="K236">
        <v>6.68</v>
      </c>
      <c r="L236">
        <f>Table5[[#This Row],[SPEARS MSRP]]*Table5[[#This Row],[QUANTITY]]</f>
        <v>87.52</v>
      </c>
      <c r="M236">
        <v>17</v>
      </c>
      <c r="P236" s="7"/>
      <c r="Q236" s="6"/>
      <c r="S236" s="1"/>
      <c r="T236" s="1"/>
      <c r="U236" s="1"/>
      <c r="W236"/>
    </row>
    <row r="237" spans="1:23" ht="15" customHeight="1">
      <c r="A237">
        <v>80</v>
      </c>
      <c r="B237" s="11">
        <v>1</v>
      </c>
      <c r="C237" s="5" t="s">
        <v>482</v>
      </c>
      <c r="D237" t="s">
        <v>483</v>
      </c>
      <c r="F237" t="s">
        <v>49</v>
      </c>
      <c r="G237" s="16">
        <v>34.75</v>
      </c>
      <c r="I237" t="s">
        <v>68</v>
      </c>
      <c r="K237">
        <v>11.4</v>
      </c>
      <c r="L237">
        <f>Table5[[#This Row],[SPEARS MSRP]]*Table5[[#This Row],[QUANTITY]]</f>
        <v>0</v>
      </c>
      <c r="M237">
        <v>28</v>
      </c>
      <c r="P237" s="7"/>
      <c r="Q237" s="6"/>
      <c r="S237" s="1"/>
      <c r="T237" s="1"/>
      <c r="U237" s="1"/>
      <c r="W237"/>
    </row>
    <row r="238" spans="1:23" ht="15" customHeight="1">
      <c r="A238">
        <v>80</v>
      </c>
      <c r="B238" s="11">
        <v>1</v>
      </c>
      <c r="C238" s="5" t="s">
        <v>484</v>
      </c>
      <c r="D238" t="s">
        <v>485</v>
      </c>
      <c r="E238">
        <v>24</v>
      </c>
      <c r="F238" t="s">
        <v>33</v>
      </c>
      <c r="G238" s="16">
        <v>46.18</v>
      </c>
      <c r="I238" t="s">
        <v>68</v>
      </c>
      <c r="K238">
        <v>30.8</v>
      </c>
      <c r="L238">
        <f>Table5[[#This Row],[SPEARS MSRP]]*Table5[[#This Row],[QUANTITY]]</f>
        <v>1108.32</v>
      </c>
      <c r="M238">
        <v>39</v>
      </c>
      <c r="P238" s="7"/>
      <c r="S238" s="1"/>
      <c r="T238" s="1"/>
      <c r="U238" s="1"/>
      <c r="W238"/>
    </row>
    <row r="239" spans="1:23" ht="15" customHeight="1">
      <c r="A239">
        <v>80</v>
      </c>
      <c r="B239" s="11">
        <v>1</v>
      </c>
      <c r="C239" s="5" t="s">
        <v>486</v>
      </c>
      <c r="D239" t="s">
        <v>487</v>
      </c>
      <c r="E239">
        <v>8</v>
      </c>
      <c r="F239" t="s">
        <v>49</v>
      </c>
      <c r="G239" s="16">
        <v>38.75</v>
      </c>
      <c r="L239">
        <f>Table5[[#This Row],[SPEARS MSRP]]*Table5[[#This Row],[QUANTITY]]</f>
        <v>310</v>
      </c>
      <c r="M239">
        <v>32</v>
      </c>
      <c r="P239" s="7"/>
      <c r="S239" s="1"/>
      <c r="T239" s="1"/>
      <c r="U239" s="1"/>
      <c r="W239"/>
    </row>
    <row r="240" spans="1:23" ht="15" customHeight="1">
      <c r="A240">
        <v>80</v>
      </c>
      <c r="B240" s="11">
        <v>1</v>
      </c>
      <c r="C240" t="s">
        <v>488</v>
      </c>
      <c r="D240" t="s">
        <v>489</v>
      </c>
      <c r="E240">
        <v>550</v>
      </c>
      <c r="F240" t="s">
        <v>33</v>
      </c>
      <c r="G240">
        <v>28.59</v>
      </c>
      <c r="L240">
        <f>Table5[[#This Row],[SPEARS MSRP]]*Table5[[#This Row],[QUANTITY]]</f>
        <v>15724.5</v>
      </c>
      <c r="M240">
        <v>28</v>
      </c>
      <c r="P240" s="7"/>
      <c r="S240"/>
      <c r="W240"/>
    </row>
    <row r="241" spans="1:23" ht="15" customHeight="1">
      <c r="A241">
        <v>80</v>
      </c>
      <c r="B241" s="11">
        <v>1</v>
      </c>
      <c r="C241" s="5" t="s">
        <v>490</v>
      </c>
      <c r="D241" t="s">
        <v>491</v>
      </c>
      <c r="E241">
        <f>50*19</f>
        <v>950</v>
      </c>
      <c r="F241" t="s">
        <v>33</v>
      </c>
      <c r="G241">
        <v>29.38</v>
      </c>
      <c r="L241">
        <f>Table5[[#This Row],[SPEARS MSRP]]*Table5[[#This Row],[QUANTITY]]</f>
        <v>27911</v>
      </c>
      <c r="M241">
        <v>29</v>
      </c>
      <c r="P241" s="7"/>
      <c r="S241"/>
      <c r="W241"/>
    </row>
    <row r="242" spans="1:23" ht="15" customHeight="1">
      <c r="A242">
        <v>80</v>
      </c>
      <c r="B242" s="11">
        <v>1</v>
      </c>
      <c r="C242" s="5" t="s">
        <v>492</v>
      </c>
      <c r="D242" t="s">
        <v>493</v>
      </c>
      <c r="E242">
        <v>52</v>
      </c>
      <c r="F242" t="s">
        <v>49</v>
      </c>
      <c r="G242">
        <v>26.87</v>
      </c>
      <c r="L242">
        <f>Table5[[#This Row],[SPEARS MSRP]]*Table5[[#This Row],[QUANTITY]]</f>
        <v>1397.24</v>
      </c>
      <c r="M242">
        <v>22</v>
      </c>
      <c r="P242" s="7"/>
      <c r="S242"/>
      <c r="W242"/>
    </row>
    <row r="243" spans="1:23" ht="15" customHeight="1">
      <c r="A243">
        <v>80</v>
      </c>
      <c r="B243" s="11">
        <v>1</v>
      </c>
      <c r="C243" s="5" t="s">
        <v>494</v>
      </c>
      <c r="D243" t="s">
        <v>495</v>
      </c>
      <c r="E243">
        <f>25*13</f>
        <v>325</v>
      </c>
      <c r="F243" t="s">
        <v>33</v>
      </c>
      <c r="G243">
        <v>36.520000000000003</v>
      </c>
      <c r="L243">
        <f>Table5[[#This Row],[SPEARS MSRP]]*Table5[[#This Row],[QUANTITY]]</f>
        <v>11869.000000000002</v>
      </c>
      <c r="M243">
        <v>30</v>
      </c>
      <c r="P243" s="7"/>
      <c r="S243"/>
      <c r="W243"/>
    </row>
    <row r="244" spans="1:23" ht="15" customHeight="1">
      <c r="A244">
        <v>80</v>
      </c>
      <c r="B244" s="11">
        <v>1</v>
      </c>
      <c r="C244" s="5" t="s">
        <v>496</v>
      </c>
      <c r="D244" t="s">
        <v>497</v>
      </c>
      <c r="E244">
        <v>448</v>
      </c>
      <c r="F244" t="s">
        <v>33</v>
      </c>
      <c r="G244">
        <v>31.67</v>
      </c>
      <c r="L244">
        <f>Table5[[#This Row],[SPEARS MSRP]]*Table5[[#This Row],[QUANTITY]]</f>
        <v>14188.16</v>
      </c>
      <c r="M244">
        <v>26</v>
      </c>
      <c r="P244" s="7"/>
      <c r="S244"/>
      <c r="W244"/>
    </row>
    <row r="245" spans="1:23" ht="15" customHeight="1">
      <c r="A245">
        <v>80</v>
      </c>
      <c r="B245" s="11">
        <v>1</v>
      </c>
      <c r="C245" s="5" t="s">
        <v>498</v>
      </c>
      <c r="D245" t="s">
        <v>499</v>
      </c>
      <c r="E245">
        <v>16</v>
      </c>
      <c r="F245" t="s">
        <v>49</v>
      </c>
      <c r="G245">
        <v>14.76</v>
      </c>
      <c r="L245">
        <f>Table5[[#This Row],[SPEARS MSRP]]*Table5[[#This Row],[QUANTITY]]</f>
        <v>236.16</v>
      </c>
      <c r="M245">
        <v>11</v>
      </c>
      <c r="P245" s="7"/>
      <c r="S245"/>
      <c r="W245"/>
    </row>
    <row r="246" spans="1:23" ht="15" customHeight="1">
      <c r="A246">
        <v>80</v>
      </c>
      <c r="B246" s="11">
        <v>1</v>
      </c>
      <c r="C246" s="5" t="s">
        <v>500</v>
      </c>
      <c r="D246" t="s">
        <v>501</v>
      </c>
      <c r="E246">
        <v>4</v>
      </c>
      <c r="F246" t="s">
        <v>33</v>
      </c>
      <c r="G246">
        <v>49.23</v>
      </c>
      <c r="L246">
        <f>Table5[[#This Row],[SPEARS MSRP]]*Table5[[#This Row],[QUANTITY]]</f>
        <v>196.92</v>
      </c>
      <c r="M246">
        <v>41</v>
      </c>
      <c r="P246" s="7"/>
      <c r="S246"/>
      <c r="W246"/>
    </row>
    <row r="247" spans="1:23" ht="15" customHeight="1">
      <c r="A247">
        <v>80</v>
      </c>
      <c r="B247" s="11">
        <v>1</v>
      </c>
      <c r="C247" s="5" t="s">
        <v>502</v>
      </c>
      <c r="D247" t="s">
        <v>503</v>
      </c>
      <c r="E247">
        <v>75</v>
      </c>
      <c r="F247" t="s">
        <v>49</v>
      </c>
      <c r="G247">
        <v>14.97</v>
      </c>
      <c r="L247">
        <f>Table5[[#This Row],[SPEARS MSRP]]*Table5[[#This Row],[QUANTITY]]</f>
        <v>1122.75</v>
      </c>
      <c r="M247">
        <v>11</v>
      </c>
      <c r="P247" s="7"/>
      <c r="S247"/>
      <c r="W247"/>
    </row>
    <row r="248" spans="1:23" ht="15" customHeight="1">
      <c r="A248">
        <v>80</v>
      </c>
      <c r="B248" s="11">
        <v>1</v>
      </c>
      <c r="C248" s="5" t="s">
        <v>504</v>
      </c>
      <c r="D248" t="s">
        <v>505</v>
      </c>
      <c r="E248">
        <v>108</v>
      </c>
      <c r="F248" t="s">
        <v>49</v>
      </c>
      <c r="G248">
        <v>31.34</v>
      </c>
      <c r="L248">
        <f>Table5[[#This Row],[SPEARS MSRP]]*Table5[[#This Row],[QUANTITY]]</f>
        <v>3384.72</v>
      </c>
      <c r="M248">
        <v>26</v>
      </c>
      <c r="P248" s="7"/>
      <c r="S248"/>
      <c r="W248"/>
    </row>
    <row r="249" spans="1:23" ht="15" customHeight="1">
      <c r="A249">
        <v>80</v>
      </c>
      <c r="B249" s="11">
        <v>1</v>
      </c>
      <c r="C249" s="5" t="s">
        <v>506</v>
      </c>
      <c r="D249" t="s">
        <v>507</v>
      </c>
      <c r="E249">
        <v>2</v>
      </c>
      <c r="F249" t="s">
        <v>33</v>
      </c>
      <c r="G249">
        <v>75.290000000000006</v>
      </c>
      <c r="L249">
        <f>Table5[[#This Row],[SPEARS MSRP]]*Table5[[#This Row],[QUANTITY]]</f>
        <v>150.58000000000001</v>
      </c>
      <c r="M249">
        <v>63</v>
      </c>
      <c r="P249" s="7"/>
      <c r="S249"/>
      <c r="W249"/>
    </row>
    <row r="250" spans="1:23" ht="15" customHeight="1">
      <c r="A250">
        <v>80</v>
      </c>
      <c r="B250" s="11">
        <v>1</v>
      </c>
      <c r="C250" s="5" t="s">
        <v>508</v>
      </c>
      <c r="D250" t="s">
        <v>509</v>
      </c>
      <c r="E250">
        <v>8</v>
      </c>
      <c r="F250" t="s">
        <v>49</v>
      </c>
      <c r="G250">
        <v>18.329999999999998</v>
      </c>
      <c r="L250">
        <f>Table5[[#This Row],[SPEARS MSRP]]*Table5[[#This Row],[QUANTITY]]</f>
        <v>146.63999999999999</v>
      </c>
      <c r="M250">
        <v>15</v>
      </c>
      <c r="P250" s="7"/>
      <c r="S250"/>
      <c r="W250"/>
    </row>
    <row r="251" spans="1:23" ht="15" customHeight="1">
      <c r="A251">
        <v>80</v>
      </c>
      <c r="B251" s="11">
        <v>1</v>
      </c>
      <c r="C251" s="5" t="s">
        <v>510</v>
      </c>
      <c r="D251" t="s">
        <v>511</v>
      </c>
      <c r="E251">
        <v>4</v>
      </c>
      <c r="F251" t="s">
        <v>49</v>
      </c>
      <c r="G251">
        <v>18.739999999999998</v>
      </c>
      <c r="L251">
        <f>Table5[[#This Row],[SPEARS MSRP]]*Table5[[#This Row],[QUANTITY]]</f>
        <v>74.959999999999994</v>
      </c>
      <c r="M251">
        <v>15</v>
      </c>
      <c r="P251" s="7"/>
      <c r="S251"/>
      <c r="W251"/>
    </row>
    <row r="252" spans="1:23" ht="15" customHeight="1">
      <c r="A252">
        <v>80</v>
      </c>
      <c r="B252" s="11">
        <v>1</v>
      </c>
      <c r="C252" s="5" t="s">
        <v>512</v>
      </c>
      <c r="D252" t="s">
        <v>513</v>
      </c>
      <c r="E252">
        <v>4</v>
      </c>
      <c r="F252" t="s">
        <v>49</v>
      </c>
      <c r="G252">
        <v>22.69</v>
      </c>
      <c r="L252">
        <f>Table5[[#This Row],[SPEARS MSRP]]*Table5[[#This Row],[QUANTITY]]</f>
        <v>90.76</v>
      </c>
      <c r="M252">
        <v>18</v>
      </c>
      <c r="P252" s="7"/>
      <c r="S252"/>
      <c r="W252"/>
    </row>
    <row r="253" spans="1:23" ht="15" customHeight="1">
      <c r="A253">
        <v>80</v>
      </c>
      <c r="B253" s="11">
        <v>1</v>
      </c>
      <c r="C253" s="5" t="s">
        <v>514</v>
      </c>
      <c r="D253" t="s">
        <v>515</v>
      </c>
      <c r="E253">
        <v>5</v>
      </c>
      <c r="F253" t="s">
        <v>49</v>
      </c>
      <c r="G253">
        <v>56.14</v>
      </c>
      <c r="L253">
        <f>Table5[[#This Row],[SPEARS MSRP]]*Table5[[#This Row],[QUANTITY]]</f>
        <v>280.7</v>
      </c>
      <c r="M253">
        <v>47</v>
      </c>
      <c r="P253" s="7"/>
      <c r="S253"/>
      <c r="W253"/>
    </row>
    <row r="254" spans="1:23" ht="15" customHeight="1">
      <c r="A254">
        <v>80</v>
      </c>
      <c r="B254" s="11">
        <v>1</v>
      </c>
      <c r="C254" s="5" t="s">
        <v>516</v>
      </c>
      <c r="D254" t="s">
        <v>517</v>
      </c>
      <c r="F254" t="s">
        <v>49</v>
      </c>
      <c r="G254">
        <v>41.96</v>
      </c>
      <c r="L254">
        <f>Table5[[#This Row],[SPEARS MSRP]]*Table5[[#This Row],[QUANTITY]]</f>
        <v>0</v>
      </c>
      <c r="M254">
        <v>34</v>
      </c>
      <c r="P254" s="7"/>
      <c r="Q254" s="6"/>
      <c r="S254" s="1"/>
      <c r="T254" s="1"/>
      <c r="U254" s="1"/>
      <c r="W254"/>
    </row>
    <row r="255" spans="1:23" ht="15" customHeight="1">
      <c r="A255">
        <v>80</v>
      </c>
      <c r="B255" s="12">
        <v>0.75</v>
      </c>
      <c r="C255" s="5" t="s">
        <v>518</v>
      </c>
      <c r="D255" t="s">
        <v>519</v>
      </c>
      <c r="E255">
        <v>7</v>
      </c>
      <c r="F255" t="s">
        <v>49</v>
      </c>
      <c r="G255" s="16">
        <v>20.92</v>
      </c>
      <c r="I255">
        <v>3.88</v>
      </c>
      <c r="K255">
        <v>6.87</v>
      </c>
      <c r="L255">
        <f>Table5[[#This Row],[SPEARS MSRP]]*Table5[[#This Row],[QUANTITY]]</f>
        <v>146.44</v>
      </c>
      <c r="M255">
        <v>17</v>
      </c>
      <c r="P255" s="7"/>
      <c r="Q255" s="6"/>
      <c r="S255" s="1"/>
      <c r="T255" s="1"/>
      <c r="U255" s="1"/>
      <c r="W255"/>
    </row>
    <row r="256" spans="1:23" ht="15" customHeight="1">
      <c r="A256">
        <v>80</v>
      </c>
      <c r="B256" s="11">
        <v>0.75</v>
      </c>
      <c r="C256" s="5" t="s">
        <v>520</v>
      </c>
      <c r="D256" t="s">
        <v>521</v>
      </c>
      <c r="E256">
        <v>139</v>
      </c>
      <c r="F256" t="s">
        <v>49</v>
      </c>
      <c r="G256" s="16">
        <v>16.97</v>
      </c>
      <c r="I256">
        <v>3.19</v>
      </c>
      <c r="K256">
        <v>5.57</v>
      </c>
      <c r="L256">
        <f>Table5[[#This Row],[SPEARS MSRP]]*Table5[[#This Row],[QUANTITY]]</f>
        <v>2358.83</v>
      </c>
      <c r="M256">
        <v>13</v>
      </c>
      <c r="P256" s="7"/>
      <c r="S256" s="1"/>
      <c r="T256" s="1"/>
      <c r="U256" s="1"/>
      <c r="W256"/>
    </row>
    <row r="257" spans="1:23" ht="15" customHeight="1">
      <c r="A257">
        <v>80</v>
      </c>
      <c r="B257" s="11">
        <v>0.75</v>
      </c>
      <c r="C257" t="s">
        <v>522</v>
      </c>
      <c r="D257" t="s">
        <v>523</v>
      </c>
      <c r="E257">
        <f>(18*13)</f>
        <v>234</v>
      </c>
      <c r="F257" t="s">
        <v>33</v>
      </c>
      <c r="G257">
        <v>136.75</v>
      </c>
      <c r="L257">
        <f>Table5[[#This Row],[SPEARS MSRP]]*Table5[[#This Row],[QUANTITY]]</f>
        <v>31999.5</v>
      </c>
      <c r="M257">
        <v>115</v>
      </c>
      <c r="P257" s="7"/>
      <c r="S257"/>
      <c r="W257"/>
    </row>
    <row r="258" spans="1:23" ht="15" customHeight="1">
      <c r="A258">
        <v>80</v>
      </c>
      <c r="B258" s="11">
        <v>0.75</v>
      </c>
      <c r="C258" s="5" t="s">
        <v>524</v>
      </c>
      <c r="D258" t="s">
        <v>525</v>
      </c>
      <c r="E258">
        <v>40</v>
      </c>
      <c r="F258" t="s">
        <v>33</v>
      </c>
      <c r="G258">
        <v>15.96</v>
      </c>
      <c r="L258">
        <f>Table5[[#This Row],[SPEARS MSRP]]*Table5[[#This Row],[QUANTITY]]</f>
        <v>638.40000000000009</v>
      </c>
      <c r="M258">
        <v>12</v>
      </c>
      <c r="P258" s="7"/>
      <c r="S258"/>
      <c r="W258"/>
    </row>
    <row r="259" spans="1:23" ht="15" customHeight="1">
      <c r="A259">
        <v>80</v>
      </c>
      <c r="B259" s="11">
        <v>0.75</v>
      </c>
      <c r="C259" s="5" t="s">
        <v>526</v>
      </c>
      <c r="D259" t="s">
        <v>527</v>
      </c>
      <c r="E259">
        <v>14</v>
      </c>
      <c r="F259" t="s">
        <v>49</v>
      </c>
      <c r="G259">
        <v>9.2799999999999994</v>
      </c>
      <c r="L259">
        <f>Table5[[#This Row],[SPEARS MSRP]]*Table5[[#This Row],[QUANTITY]]</f>
        <v>129.91999999999999</v>
      </c>
      <c r="M259">
        <v>7</v>
      </c>
      <c r="P259" s="7"/>
      <c r="S259"/>
      <c r="W259"/>
    </row>
    <row r="260" spans="1:23" ht="15" customHeight="1">
      <c r="A260">
        <v>80</v>
      </c>
      <c r="B260" s="11">
        <v>0.75</v>
      </c>
      <c r="C260" s="5" t="s">
        <v>528</v>
      </c>
      <c r="D260" t="s">
        <v>529</v>
      </c>
      <c r="E260">
        <v>114</v>
      </c>
      <c r="F260" t="s">
        <v>33</v>
      </c>
      <c r="G260">
        <v>13.05</v>
      </c>
      <c r="L260">
        <f>Table5[[#This Row],[SPEARS MSRP]]*Table5[[#This Row],[QUANTITY]]</f>
        <v>1487.7</v>
      </c>
      <c r="M260">
        <v>11</v>
      </c>
      <c r="P260" s="7"/>
      <c r="S260"/>
      <c r="W260"/>
    </row>
    <row r="261" spans="1:23" ht="15" customHeight="1">
      <c r="A261">
        <v>80</v>
      </c>
      <c r="B261" s="11">
        <v>0.75</v>
      </c>
      <c r="C261" s="5" t="s">
        <v>530</v>
      </c>
      <c r="D261" t="s">
        <v>531</v>
      </c>
      <c r="E261">
        <v>10</v>
      </c>
      <c r="F261" t="s">
        <v>33</v>
      </c>
      <c r="G261">
        <v>58.45</v>
      </c>
      <c r="L261">
        <f>Table5[[#This Row],[SPEARS MSRP]]*Table5[[#This Row],[QUANTITY]]</f>
        <v>584.5</v>
      </c>
      <c r="M261">
        <v>49</v>
      </c>
      <c r="P261" s="7"/>
      <c r="S261"/>
      <c r="W261"/>
    </row>
    <row r="262" spans="1:23" ht="15" customHeight="1">
      <c r="A262">
        <v>80</v>
      </c>
      <c r="B262" s="11">
        <v>0.75</v>
      </c>
      <c r="C262" s="5" t="s">
        <v>532</v>
      </c>
      <c r="D262" t="s">
        <v>533</v>
      </c>
      <c r="E262">
        <v>2</v>
      </c>
      <c r="F262" t="s">
        <v>33</v>
      </c>
      <c r="G262">
        <v>111.14</v>
      </c>
      <c r="L262">
        <f>Table5[[#This Row],[SPEARS MSRP]]*Table5[[#This Row],[QUANTITY]]</f>
        <v>222.28</v>
      </c>
      <c r="M262">
        <v>94</v>
      </c>
      <c r="P262" s="7"/>
      <c r="Q262" s="6"/>
      <c r="S262" s="1"/>
      <c r="T262" s="1"/>
      <c r="U262" s="1"/>
      <c r="W262"/>
    </row>
    <row r="263" spans="1:23" ht="15" customHeight="1">
      <c r="A263">
        <v>80</v>
      </c>
      <c r="B263" s="12">
        <v>0.5</v>
      </c>
      <c r="C263" s="5" t="s">
        <v>534</v>
      </c>
      <c r="D263" t="s">
        <v>535</v>
      </c>
      <c r="E263">
        <v>225</v>
      </c>
      <c r="F263" t="s">
        <v>33</v>
      </c>
      <c r="G263" s="16">
        <v>40.67</v>
      </c>
      <c r="I263" t="s">
        <v>68</v>
      </c>
      <c r="K263" t="s">
        <v>68</v>
      </c>
      <c r="L263">
        <f>Table5[[#This Row],[SPEARS MSRP]]*Table5[[#This Row],[QUANTITY]]</f>
        <v>9150.75</v>
      </c>
      <c r="M263">
        <v>34</v>
      </c>
      <c r="P263" s="7"/>
      <c r="Q263" s="6"/>
      <c r="S263" s="1"/>
      <c r="T263" s="1"/>
      <c r="U263" s="1"/>
      <c r="W263"/>
    </row>
    <row r="264" spans="1:23" ht="15" customHeight="1">
      <c r="A264">
        <v>80</v>
      </c>
      <c r="B264" s="12">
        <v>0.5</v>
      </c>
      <c r="C264" s="5" t="s">
        <v>536</v>
      </c>
      <c r="D264" t="s">
        <v>537</v>
      </c>
      <c r="E264">
        <v>4</v>
      </c>
      <c r="F264" t="s">
        <v>33</v>
      </c>
      <c r="G264" s="16">
        <v>12.46</v>
      </c>
      <c r="I264" t="s">
        <v>68</v>
      </c>
      <c r="K264">
        <v>3.81</v>
      </c>
      <c r="L264">
        <f>Table5[[#This Row],[SPEARS MSRP]]*Table5[[#This Row],[QUANTITY]]</f>
        <v>49.84</v>
      </c>
      <c r="M264">
        <v>10</v>
      </c>
      <c r="P264" s="7"/>
      <c r="S264" s="1"/>
      <c r="T264" s="1"/>
      <c r="U264" s="1"/>
      <c r="W264"/>
    </row>
    <row r="265" spans="1:23" ht="15" customHeight="1">
      <c r="A265">
        <v>80</v>
      </c>
      <c r="B265" s="12">
        <v>0.5</v>
      </c>
      <c r="C265" s="5" t="s">
        <v>538</v>
      </c>
      <c r="D265" t="s">
        <v>539</v>
      </c>
      <c r="F265" t="s">
        <v>49</v>
      </c>
      <c r="G265">
        <v>20.48</v>
      </c>
      <c r="L265">
        <f>Table5[[#This Row],[SPEARS MSRP]]*Table5[[#This Row],[QUANTITY]]</f>
        <v>0</v>
      </c>
      <c r="M265">
        <v>17</v>
      </c>
      <c r="P265" s="7"/>
      <c r="S265"/>
      <c r="W265"/>
    </row>
    <row r="266" spans="1:23" ht="15" customHeight="1">
      <c r="A266">
        <v>80</v>
      </c>
      <c r="B266" s="11">
        <v>0.5</v>
      </c>
      <c r="C266" t="s">
        <v>540</v>
      </c>
      <c r="D266" t="s">
        <v>541</v>
      </c>
      <c r="E266">
        <v>452</v>
      </c>
      <c r="F266" t="s">
        <v>33</v>
      </c>
      <c r="G266">
        <v>29.28</v>
      </c>
      <c r="L266">
        <f>Table5[[#This Row],[SPEARS MSRP]]*Table5[[#This Row],[QUANTITY]]</f>
        <v>13234.560000000001</v>
      </c>
      <c r="M266">
        <v>24</v>
      </c>
      <c r="P266" s="7"/>
      <c r="S266"/>
      <c r="W266"/>
    </row>
    <row r="267" spans="1:23" ht="15" customHeight="1">
      <c r="A267">
        <v>80</v>
      </c>
      <c r="B267" s="11">
        <v>0.5</v>
      </c>
      <c r="C267" s="5" t="s">
        <v>542</v>
      </c>
      <c r="D267" t="s">
        <v>543</v>
      </c>
      <c r="E267">
        <v>748</v>
      </c>
      <c r="F267" t="s">
        <v>33</v>
      </c>
      <c r="G267">
        <v>13.05</v>
      </c>
      <c r="L267">
        <f>Table5[[#This Row],[SPEARS MSRP]]*Table5[[#This Row],[QUANTITY]]</f>
        <v>9761.4</v>
      </c>
      <c r="M267">
        <v>11</v>
      </c>
      <c r="P267" s="7"/>
      <c r="S267"/>
      <c r="W267"/>
    </row>
    <row r="268" spans="1:23" ht="15" customHeight="1">
      <c r="A268">
        <v>80</v>
      </c>
      <c r="B268" s="11">
        <v>0.5</v>
      </c>
      <c r="C268" s="5" t="s">
        <v>544</v>
      </c>
      <c r="D268" t="s">
        <v>545</v>
      </c>
      <c r="E268">
        <v>448</v>
      </c>
      <c r="F268" t="s">
        <v>33</v>
      </c>
      <c r="G268">
        <v>11.6</v>
      </c>
      <c r="L268">
        <f>Table5[[#This Row],[SPEARS MSRP]]*Table5[[#This Row],[QUANTITY]]</f>
        <v>5196.8</v>
      </c>
      <c r="M268">
        <v>9</v>
      </c>
      <c r="P268" s="7"/>
      <c r="S268"/>
      <c r="W268"/>
    </row>
    <row r="269" spans="1:23" ht="15" customHeight="1">
      <c r="A269">
        <v>80</v>
      </c>
      <c r="B269" s="11">
        <v>0.5</v>
      </c>
      <c r="C269" s="5" t="s">
        <v>546</v>
      </c>
      <c r="D269" t="s">
        <v>547</v>
      </c>
      <c r="E269">
        <f>150+299</f>
        <v>449</v>
      </c>
      <c r="F269" t="s">
        <v>33</v>
      </c>
      <c r="G269">
        <v>17.04</v>
      </c>
      <c r="L269">
        <f>Table5[[#This Row],[SPEARS MSRP]]*Table5[[#This Row],[QUANTITY]]</f>
        <v>7650.96</v>
      </c>
      <c r="M269">
        <v>14</v>
      </c>
      <c r="P269" s="7"/>
      <c r="S269"/>
      <c r="W269"/>
    </row>
    <row r="270" spans="1:23" ht="15" customHeight="1">
      <c r="A270">
        <v>80</v>
      </c>
      <c r="B270" s="11">
        <v>0.5</v>
      </c>
      <c r="C270" s="5" t="s">
        <v>548</v>
      </c>
      <c r="D270" t="s">
        <v>549</v>
      </c>
      <c r="E270">
        <v>3</v>
      </c>
      <c r="F270" t="s">
        <v>49</v>
      </c>
      <c r="G270">
        <v>87.46</v>
      </c>
      <c r="L270">
        <f>Table5[[#This Row],[SPEARS MSRP]]*Table5[[#This Row],[QUANTITY]]</f>
        <v>262.38</v>
      </c>
      <c r="M270">
        <v>73</v>
      </c>
      <c r="P270" s="7"/>
      <c r="S270"/>
      <c r="W270"/>
    </row>
    <row r="271" spans="1:23" ht="15" customHeight="1">
      <c r="A271">
        <v>80</v>
      </c>
      <c r="B271" s="11">
        <v>0.5</v>
      </c>
      <c r="C271" s="5" t="s">
        <v>550</v>
      </c>
      <c r="D271" t="s">
        <v>551</v>
      </c>
      <c r="E271">
        <v>4</v>
      </c>
      <c r="F271" t="s">
        <v>33</v>
      </c>
      <c r="G271">
        <v>15.27</v>
      </c>
      <c r="L271">
        <f>Table5[[#This Row],[SPEARS MSRP]]*Table5[[#This Row],[QUANTITY]]</f>
        <v>61.08</v>
      </c>
      <c r="M271">
        <v>12</v>
      </c>
      <c r="P271" s="7"/>
      <c r="S271"/>
      <c r="W271"/>
    </row>
    <row r="272" spans="1:23" ht="15" customHeight="1">
      <c r="A272">
        <v>80</v>
      </c>
      <c r="B272" s="11">
        <v>0.5</v>
      </c>
      <c r="C272" s="5" t="s">
        <v>552</v>
      </c>
      <c r="D272" t="s">
        <v>553</v>
      </c>
      <c r="F272" t="s">
        <v>33</v>
      </c>
      <c r="G272">
        <v>21.33</v>
      </c>
      <c r="L272">
        <f>Table5[[#This Row],[SPEARS MSRP]]*Table5[[#This Row],[QUANTITY]]</f>
        <v>0</v>
      </c>
      <c r="M272">
        <v>17</v>
      </c>
      <c r="P272" s="7"/>
      <c r="S272"/>
      <c r="W272"/>
    </row>
    <row r="273" spans="1:23" ht="15" customHeight="1">
      <c r="A273">
        <v>80</v>
      </c>
      <c r="B273" s="11">
        <v>0.5</v>
      </c>
      <c r="C273" s="5" t="s">
        <v>554</v>
      </c>
      <c r="D273" t="s">
        <v>555</v>
      </c>
      <c r="E273">
        <v>443</v>
      </c>
      <c r="F273" t="s">
        <v>33</v>
      </c>
      <c r="G273">
        <v>12.36</v>
      </c>
      <c r="L273">
        <f>Table5[[#This Row],[SPEARS MSRP]]*Table5[[#This Row],[QUANTITY]]</f>
        <v>5475.48</v>
      </c>
      <c r="M273">
        <v>10</v>
      </c>
      <c r="P273" s="7"/>
      <c r="S273"/>
      <c r="W273"/>
    </row>
    <row r="274" spans="1:23" ht="15" customHeight="1">
      <c r="C274" s="5"/>
      <c r="D274"/>
      <c r="L274" s="71">
        <f>Table5[[#This Row],[SPEARS MSRP]]*Table5[[#This Row],[QUANTITY]]</f>
        <v>0</v>
      </c>
      <c r="P274" s="7"/>
      <c r="S274"/>
      <c r="W274"/>
    </row>
    <row r="275" spans="1:23" ht="15" customHeight="1">
      <c r="C275" s="5"/>
      <c r="D275" t="s">
        <v>556</v>
      </c>
      <c r="E275" s="66">
        <f>SUM(E4:E273)</f>
        <v>15706</v>
      </c>
      <c r="G275" s="16">
        <f>SUM(G4:G273)</f>
        <v>204151.54999999987</v>
      </c>
      <c r="L275">
        <f>SUBTOTAL(109,L4:L273)</f>
        <v>4477163.7700000005</v>
      </c>
      <c r="M275">
        <f>SUM(M4:M273)</f>
        <v>171686</v>
      </c>
    </row>
    <row r="276" spans="1:23" ht="15" customHeight="1">
      <c r="C276" s="5"/>
      <c r="L276" s="71"/>
    </row>
  </sheetData>
  <phoneticPr fontId="10" type="noConversion"/>
  <pageMargins left="0.25" right="0.25" top="0.75" bottom="0.75" header="0.3" footer="0.3"/>
  <pageSetup orientation="landscape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DA35-AA84-4961-B593-CE15AAB05358}">
  <dimension ref="A1:L20"/>
  <sheetViews>
    <sheetView view="pageBreakPreview" zoomScale="120" zoomScaleNormal="120" zoomScaleSheetLayoutView="120" workbookViewId="0">
      <selection activeCell="L23" sqref="L23"/>
    </sheetView>
  </sheetViews>
  <sheetFormatPr defaultColWidth="8.7109375" defaultRowHeight="15"/>
  <cols>
    <col min="1" max="1" width="9.140625" customWidth="1"/>
    <col min="2" max="2" width="6.42578125" customWidth="1"/>
    <col min="3" max="3" width="55.42578125" customWidth="1"/>
    <col min="4" max="4" width="13" customWidth="1"/>
    <col min="5" max="5" width="19.7109375" hidden="1" customWidth="1"/>
    <col min="6" max="6" width="19.85546875" customWidth="1"/>
    <col min="7" max="7" width="11.42578125" hidden="1" customWidth="1"/>
    <col min="8" max="8" width="20.28515625" customWidth="1"/>
    <col min="9" max="9" width="14" hidden="1" customWidth="1"/>
    <col min="10" max="10" width="13.85546875" bestFit="1" customWidth="1"/>
    <col min="11" max="11" width="14.5703125" customWidth="1"/>
    <col min="12" max="12" width="21.28515625" customWidth="1"/>
  </cols>
  <sheetData>
    <row r="1" spans="1:12">
      <c r="A1" s="19" t="s">
        <v>557</v>
      </c>
    </row>
    <row r="3" spans="1:12">
      <c r="A3" s="31" t="s">
        <v>52</v>
      </c>
      <c r="B3" s="32" t="s">
        <v>558</v>
      </c>
      <c r="C3" s="32" t="s">
        <v>559</v>
      </c>
      <c r="D3" s="32" t="s">
        <v>54</v>
      </c>
      <c r="E3" s="32" t="s">
        <v>560</v>
      </c>
      <c r="F3" s="33" t="s">
        <v>23</v>
      </c>
      <c r="G3" s="32" t="s">
        <v>22</v>
      </c>
      <c r="H3" s="34" t="s">
        <v>561</v>
      </c>
      <c r="I3" s="35" t="s">
        <v>60</v>
      </c>
      <c r="J3" s="64" t="s">
        <v>562</v>
      </c>
      <c r="K3" s="68" t="s">
        <v>29</v>
      </c>
      <c r="L3" s="68" t="s">
        <v>61</v>
      </c>
    </row>
    <row r="4" spans="1:12">
      <c r="A4" s="36">
        <v>80</v>
      </c>
      <c r="B4" s="25">
        <v>12</v>
      </c>
      <c r="C4" s="25" t="s">
        <v>563</v>
      </c>
      <c r="D4" s="28">
        <v>40</v>
      </c>
      <c r="E4" s="25" t="s">
        <v>564</v>
      </c>
      <c r="F4" s="25" t="s">
        <v>565</v>
      </c>
      <c r="G4" s="37" t="s">
        <v>49</v>
      </c>
      <c r="H4" s="29">
        <v>7343.6</v>
      </c>
      <c r="I4" s="30">
        <f t="shared" ref="I4:I18" si="0">PRODUCT(D4,H4)</f>
        <v>293744</v>
      </c>
      <c r="J4" s="16">
        <f>Table1[[#This Row],[HAYWARD 2024 List]]*Table1[[#This Row],[QUANTITY]]</f>
        <v>293744</v>
      </c>
      <c r="K4">
        <v>7710.8</v>
      </c>
      <c r="L4">
        <v>6550</v>
      </c>
    </row>
    <row r="5" spans="1:12">
      <c r="A5" s="38">
        <v>80</v>
      </c>
      <c r="B5" s="21">
        <v>10</v>
      </c>
      <c r="C5" s="21" t="s">
        <v>563</v>
      </c>
      <c r="D5" s="22">
        <f>38+16</f>
        <v>54</v>
      </c>
      <c r="E5" s="21" t="s">
        <v>564</v>
      </c>
      <c r="F5" s="21" t="s">
        <v>566</v>
      </c>
      <c r="G5" s="39" t="s">
        <v>49</v>
      </c>
      <c r="H5" s="23">
        <v>5073.2</v>
      </c>
      <c r="I5" s="24">
        <f t="shared" si="0"/>
        <v>273952.8</v>
      </c>
      <c r="J5" s="16">
        <f>Table1[[#This Row],[HAYWARD 2024 List]]*Table1[[#This Row],[QUANTITY]]</f>
        <v>273952.8</v>
      </c>
      <c r="K5">
        <v>3296.85</v>
      </c>
      <c r="L5">
        <v>2800</v>
      </c>
    </row>
    <row r="6" spans="1:12">
      <c r="A6" s="38">
        <v>80</v>
      </c>
      <c r="B6" s="21">
        <v>8</v>
      </c>
      <c r="C6" s="21" t="s">
        <v>563</v>
      </c>
      <c r="D6" s="22">
        <v>49</v>
      </c>
      <c r="E6" s="21" t="s">
        <v>564</v>
      </c>
      <c r="F6" s="21" t="s">
        <v>567</v>
      </c>
      <c r="G6" s="39" t="s">
        <v>49</v>
      </c>
      <c r="H6" s="23">
        <v>2908.95</v>
      </c>
      <c r="I6" s="24">
        <f t="shared" si="0"/>
        <v>142538.54999999999</v>
      </c>
      <c r="J6" s="16">
        <f>Table1[[#This Row],[HAYWARD 2024 List]]*Table1[[#This Row],[QUANTITY]]</f>
        <v>142538.54999999999</v>
      </c>
      <c r="K6">
        <v>2068.9899999999998</v>
      </c>
      <c r="L6">
        <v>1760</v>
      </c>
    </row>
    <row r="7" spans="1:12">
      <c r="A7" s="38">
        <v>80</v>
      </c>
      <c r="B7" s="21">
        <v>6</v>
      </c>
      <c r="C7" s="21" t="s">
        <v>563</v>
      </c>
      <c r="D7" s="22">
        <v>74</v>
      </c>
      <c r="E7" s="21" t="s">
        <v>564</v>
      </c>
      <c r="F7" s="21" t="s">
        <v>568</v>
      </c>
      <c r="G7" s="39" t="s">
        <v>49</v>
      </c>
      <c r="H7" s="23">
        <v>2314.35</v>
      </c>
      <c r="I7" s="24">
        <f t="shared" si="0"/>
        <v>171261.9</v>
      </c>
      <c r="J7" s="16">
        <f>Table1[[#This Row],[HAYWARD 2024 List]]*Table1[[#This Row],[QUANTITY]]</f>
        <v>171261.9</v>
      </c>
      <c r="K7">
        <v>2430.0500000000002</v>
      </c>
      <c r="L7">
        <v>2065</v>
      </c>
    </row>
    <row r="8" spans="1:12">
      <c r="A8" s="38">
        <v>80</v>
      </c>
      <c r="B8" s="21">
        <v>4</v>
      </c>
      <c r="C8" s="21" t="s">
        <v>569</v>
      </c>
      <c r="D8" s="22">
        <v>234</v>
      </c>
      <c r="E8" s="21" t="s">
        <v>564</v>
      </c>
      <c r="F8" s="21" t="s">
        <v>570</v>
      </c>
      <c r="G8" s="39" t="s">
        <v>49</v>
      </c>
      <c r="H8" s="23">
        <v>1045.1500000000001</v>
      </c>
      <c r="I8" s="24">
        <f t="shared" si="0"/>
        <v>244565.10000000003</v>
      </c>
      <c r="J8" s="16">
        <f>Table1[[#This Row],[HAYWARD 2024 List]]*Table1[[#This Row],[QUANTITY]]</f>
        <v>244565.10000000003</v>
      </c>
      <c r="K8" t="s">
        <v>571</v>
      </c>
      <c r="L8">
        <v>500</v>
      </c>
    </row>
    <row r="9" spans="1:12">
      <c r="A9" s="38">
        <v>80</v>
      </c>
      <c r="B9" s="21">
        <v>4</v>
      </c>
      <c r="C9" s="21" t="s">
        <v>569</v>
      </c>
      <c r="D9" s="22">
        <v>3</v>
      </c>
      <c r="E9" s="21" t="s">
        <v>564</v>
      </c>
      <c r="F9" s="21" t="s">
        <v>572</v>
      </c>
      <c r="G9" s="39" t="s">
        <v>33</v>
      </c>
      <c r="H9" s="23">
        <v>1161.25</v>
      </c>
      <c r="I9" s="24">
        <f t="shared" si="0"/>
        <v>3483.75</v>
      </c>
      <c r="J9" s="16">
        <f>Table1[[#This Row],[HAYWARD 2024 List]]*Table1[[#This Row],[QUANTITY]]</f>
        <v>3483.75</v>
      </c>
      <c r="K9">
        <v>900</v>
      </c>
      <c r="L9">
        <v>850</v>
      </c>
    </row>
    <row r="10" spans="1:12">
      <c r="A10" s="38">
        <v>80</v>
      </c>
      <c r="B10" s="21">
        <v>3</v>
      </c>
      <c r="C10" s="21" t="s">
        <v>569</v>
      </c>
      <c r="D10" s="22">
        <v>12</v>
      </c>
      <c r="E10" s="21" t="s">
        <v>564</v>
      </c>
      <c r="F10" s="21" t="s">
        <v>573</v>
      </c>
      <c r="G10" s="39" t="s">
        <v>33</v>
      </c>
      <c r="H10" s="23">
        <v>968.85</v>
      </c>
      <c r="I10" s="24">
        <f t="shared" si="0"/>
        <v>11626.2</v>
      </c>
      <c r="J10" s="16">
        <f>Table1[[#This Row],[HAYWARD 2024 List]]*Table1[[#This Row],[QUANTITY]]</f>
        <v>11626.2</v>
      </c>
      <c r="K10" t="s">
        <v>574</v>
      </c>
      <c r="L10">
        <v>800</v>
      </c>
    </row>
    <row r="11" spans="1:12">
      <c r="A11" s="38">
        <v>80</v>
      </c>
      <c r="B11" s="21">
        <v>3</v>
      </c>
      <c r="C11" s="21" t="s">
        <v>575</v>
      </c>
      <c r="D11" s="22">
        <v>301</v>
      </c>
      <c r="E11" s="21" t="s">
        <v>564</v>
      </c>
      <c r="F11" s="21" t="s">
        <v>576</v>
      </c>
      <c r="G11" s="39" t="s">
        <v>33</v>
      </c>
      <c r="H11" s="23">
        <v>1425.5</v>
      </c>
      <c r="I11" s="24">
        <f t="shared" si="0"/>
        <v>429075.5</v>
      </c>
      <c r="J11" s="16">
        <f>Table1[[#This Row],[HAYWARD 2024 List]]*Table1[[#This Row],[QUANTITY]]</f>
        <v>429075.5</v>
      </c>
      <c r="K11">
        <v>1496.8</v>
      </c>
      <c r="L11">
        <v>1273</v>
      </c>
    </row>
    <row r="12" spans="1:12">
      <c r="A12" s="38">
        <v>80</v>
      </c>
      <c r="B12" s="21">
        <v>1.5</v>
      </c>
      <c r="C12" s="21" t="s">
        <v>577</v>
      </c>
      <c r="D12" s="22">
        <v>193</v>
      </c>
      <c r="E12" s="21" t="s">
        <v>564</v>
      </c>
      <c r="F12" s="21" t="s">
        <v>578</v>
      </c>
      <c r="G12" s="39" t="s">
        <v>33</v>
      </c>
      <c r="H12" s="23">
        <v>354.55</v>
      </c>
      <c r="I12" s="24">
        <f t="shared" si="0"/>
        <v>68428.150000000009</v>
      </c>
      <c r="J12" s="16">
        <f>Table1[[#This Row],[HAYWARD 2024 List]]*Table1[[#This Row],[QUANTITY]]</f>
        <v>68428.150000000009</v>
      </c>
      <c r="K12">
        <v>372.3</v>
      </c>
      <c r="L12">
        <v>315</v>
      </c>
    </row>
    <row r="13" spans="1:12">
      <c r="A13" s="38">
        <v>80</v>
      </c>
      <c r="B13" s="21">
        <v>2</v>
      </c>
      <c r="C13" s="21" t="s">
        <v>577</v>
      </c>
      <c r="D13" s="22">
        <v>100</v>
      </c>
      <c r="E13" s="21" t="s">
        <v>564</v>
      </c>
      <c r="F13" s="21" t="s">
        <v>579</v>
      </c>
      <c r="G13" s="39" t="s">
        <v>49</v>
      </c>
      <c r="H13" s="23">
        <v>293.45</v>
      </c>
      <c r="I13" s="24">
        <f t="shared" si="0"/>
        <v>29345</v>
      </c>
      <c r="J13" s="16">
        <f>Table1[[#This Row],[HAYWARD 2024 List]]*Table1[[#This Row],[QUANTITY]]</f>
        <v>29345</v>
      </c>
      <c r="K13">
        <v>308.10000000000002</v>
      </c>
      <c r="L13">
        <v>265</v>
      </c>
    </row>
    <row r="14" spans="1:12">
      <c r="A14" s="38">
        <v>80</v>
      </c>
      <c r="B14" s="21">
        <v>1</v>
      </c>
      <c r="C14" s="21" t="s">
        <v>577</v>
      </c>
      <c r="D14" s="22">
        <v>1504</v>
      </c>
      <c r="E14" s="21" t="s">
        <v>564</v>
      </c>
      <c r="F14" s="21" t="s">
        <v>580</v>
      </c>
      <c r="G14" s="39" t="s">
        <v>33</v>
      </c>
      <c r="H14" s="23">
        <v>213.85</v>
      </c>
      <c r="I14" s="24">
        <f t="shared" si="0"/>
        <v>321630.39999999997</v>
      </c>
      <c r="J14" s="16">
        <f>Table1[[#This Row],[HAYWARD 2024 List]]*Table1[[#This Row],[QUANTITY]]</f>
        <v>321630.39999999997</v>
      </c>
      <c r="K14">
        <v>224.55</v>
      </c>
      <c r="L14">
        <v>190</v>
      </c>
    </row>
    <row r="15" spans="1:12">
      <c r="A15" s="38">
        <v>80</v>
      </c>
      <c r="B15" s="21">
        <v>0.75</v>
      </c>
      <c r="C15" s="21" t="s">
        <v>577</v>
      </c>
      <c r="D15" s="22">
        <v>116</v>
      </c>
      <c r="E15" s="21" t="s">
        <v>564</v>
      </c>
      <c r="F15" s="21" t="s">
        <v>581</v>
      </c>
      <c r="G15" s="39" t="s">
        <v>49</v>
      </c>
      <c r="H15" s="23">
        <v>115.95</v>
      </c>
      <c r="I15" s="24">
        <f t="shared" si="0"/>
        <v>13450.2</v>
      </c>
      <c r="J15" s="16">
        <f>Table1[[#This Row],[HAYWARD 2024 List]]*Table1[[#This Row],[QUANTITY]]</f>
        <v>13450.2</v>
      </c>
      <c r="K15">
        <v>121.75</v>
      </c>
      <c r="L15">
        <v>105</v>
      </c>
    </row>
    <row r="16" spans="1:12">
      <c r="A16" s="38">
        <v>80</v>
      </c>
      <c r="B16" s="21">
        <v>0.5</v>
      </c>
      <c r="C16" s="21" t="s">
        <v>577</v>
      </c>
      <c r="D16" s="22">
        <v>158</v>
      </c>
      <c r="E16" s="21" t="s">
        <v>564</v>
      </c>
      <c r="F16" s="21" t="s">
        <v>582</v>
      </c>
      <c r="G16" s="39" t="s">
        <v>33</v>
      </c>
      <c r="H16" s="23">
        <v>140</v>
      </c>
      <c r="I16" s="24">
        <f t="shared" si="0"/>
        <v>22120</v>
      </c>
      <c r="J16" s="16">
        <f>Table1[[#This Row],[HAYWARD 2024 List]]*Table1[[#This Row],[QUANTITY]]</f>
        <v>22120</v>
      </c>
      <c r="K16">
        <v>228.5</v>
      </c>
      <c r="L16">
        <v>195</v>
      </c>
    </row>
    <row r="17" spans="1:12">
      <c r="A17" s="38">
        <v>80</v>
      </c>
      <c r="B17" s="21">
        <v>0.5</v>
      </c>
      <c r="C17" s="21" t="s">
        <v>577</v>
      </c>
      <c r="D17" s="22">
        <v>12</v>
      </c>
      <c r="E17" s="21" t="s">
        <v>564</v>
      </c>
      <c r="F17" s="21" t="s">
        <v>583</v>
      </c>
      <c r="G17" s="39" t="s">
        <v>49</v>
      </c>
      <c r="H17" s="23">
        <v>93.95</v>
      </c>
      <c r="I17" s="24">
        <f t="shared" si="0"/>
        <v>1127.4000000000001</v>
      </c>
      <c r="J17" s="16">
        <f>Table1[[#This Row],[HAYWARD 2024 List]]*Table1[[#This Row],[QUANTITY]]</f>
        <v>1127.4000000000001</v>
      </c>
      <c r="K17">
        <v>95.65</v>
      </c>
      <c r="L17">
        <v>80</v>
      </c>
    </row>
    <row r="18" spans="1:12">
      <c r="A18" s="38">
        <v>80</v>
      </c>
      <c r="B18" s="21">
        <v>2</v>
      </c>
      <c r="C18" s="21" t="s">
        <v>577</v>
      </c>
      <c r="D18" s="22">
        <v>13</v>
      </c>
      <c r="E18" s="21" t="s">
        <v>564</v>
      </c>
      <c r="F18" s="21" t="s">
        <v>584</v>
      </c>
      <c r="G18" s="39" t="s">
        <v>33</v>
      </c>
      <c r="H18" s="24">
        <v>488.95</v>
      </c>
      <c r="I18" s="24">
        <f t="shared" si="0"/>
        <v>6356.3499999999995</v>
      </c>
      <c r="J18" s="16">
        <f>Table1[[#This Row],[HAYWARD 2024 List]]*Table1[[#This Row],[QUANTITY]]</f>
        <v>6356.3499999999995</v>
      </c>
      <c r="K18">
        <v>513.4</v>
      </c>
      <c r="L18">
        <v>436</v>
      </c>
    </row>
    <row r="20" spans="1:12" ht="15.75">
      <c r="D20" s="40">
        <f>SUM(D4:D18)</f>
        <v>2863</v>
      </c>
      <c r="I20" s="41">
        <f>SUM(I4:I18)</f>
        <v>2032705.2999999998</v>
      </c>
      <c r="J20" s="16">
        <f>SUM(J4:J19)</f>
        <v>2032705.2999999998</v>
      </c>
      <c r="K20" s="16"/>
    </row>
  </sheetData>
  <pageMargins left="0.7" right="0.7" top="0.75" bottom="0.75" header="0.3" footer="0.3"/>
  <pageSetup scale="66" orientation="landscape" horizontalDpi="300" verticalDpi="300" r:id="rId1"/>
  <colBreaks count="1" manualBreakCount="1">
    <brk id="8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/>
  <dcterms:created xsi:type="dcterms:W3CDTF">2024-06-18T16:23:59Z</dcterms:created>
  <dcterms:modified xsi:type="dcterms:W3CDTF">2026-01-13T18:00:04Z</dcterms:modified>
  <cp:category/>
  <cp:contentStatus/>
</cp:coreProperties>
</file>